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lo\Documents\"/>
    </mc:Choice>
  </mc:AlternateContent>
  <xr:revisionPtr revIDLastSave="0" documentId="8_{67FEF691-142D-44D2-9A6D-1EDC00AA1C07}" xr6:coauthVersionLast="47" xr6:coauthVersionMax="47" xr10:uidLastSave="{00000000-0000-0000-0000-000000000000}"/>
  <workbookProtection workbookAlgorithmName="SHA-512" workbookHashValue="OOkUPNNc1GZh3C+AquCt4O2S8gnRD+PeQQ2Xzd7spHuorbrhwV37GOD+lsrYGEkja+FCW+js4eRJKjfmIUKmZA==" workbookSaltValue="7J3aM66/zvuIeeVFEjRKsQ==" workbookSpinCount="100000" lockStructure="1"/>
  <bookViews>
    <workbookView xWindow="-120" yWindow="-120" windowWidth="29040" windowHeight="15840" xr2:uid="{00000000-000D-0000-FFFF-FFFF00000000}"/>
  </bookViews>
  <sheets>
    <sheet name="Basisdaten" sheetId="11" r:id="rId1"/>
    <sheet name="Eingriffe Chirurg_in zZ" sheetId="14" r:id="rId2"/>
    <sheet name="Eingriffe Chirurg_in zSZ" sheetId="19" r:id="rId3"/>
    <sheet name="Tracer-QI" sheetId="16" r:id="rId4"/>
    <sheet name="Hilfstabelle" sheetId="20" state="hidden" r:id="rId5"/>
  </sheets>
  <definedNames>
    <definedName name="Bundesland">Hilfstabelle!$A$1:$A$16</definedName>
    <definedName name="_xlnm.Print_Area" localSheetId="0">Basisdaten!$A$1:$L$39</definedName>
    <definedName name="_xlnm.Print_Area" localSheetId="3">'Tracer-QI'!$A$1:$N$41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1" l="1"/>
  <c r="G9" i="19" l="1"/>
  <c r="G8" i="19"/>
  <c r="G7" i="19"/>
  <c r="G8" i="14"/>
  <c r="G7" i="14"/>
  <c r="G17" i="19"/>
  <c r="G16" i="19"/>
  <c r="G15" i="19"/>
  <c r="G14" i="19"/>
  <c r="G13" i="19"/>
  <c r="G12" i="19"/>
  <c r="G11" i="19"/>
  <c r="E34" i="11"/>
  <c r="E33" i="11"/>
  <c r="E13" i="19"/>
  <c r="E14" i="19"/>
  <c r="E15" i="19"/>
  <c r="E16" i="19"/>
  <c r="E17" i="19"/>
  <c r="E13" i="14"/>
  <c r="E14" i="14"/>
  <c r="E15" i="14"/>
  <c r="E16" i="14"/>
  <c r="E17" i="14"/>
  <c r="G31" i="11"/>
  <c r="G6" i="19" s="1"/>
  <c r="E31" i="11"/>
  <c r="G16" i="14" s="1"/>
  <c r="E7" i="14"/>
  <c r="L29" i="16"/>
  <c r="M27" i="16" s="1"/>
  <c r="O22" i="16"/>
  <c r="L22" i="16" s="1"/>
  <c r="O10" i="16"/>
  <c r="E10" i="14"/>
  <c r="E11" i="14"/>
  <c r="E12" i="14"/>
  <c r="G10" i="14" l="1"/>
  <c r="G11" i="14"/>
  <c r="G12" i="14"/>
  <c r="G13" i="14"/>
  <c r="G14" i="14"/>
  <c r="G15" i="14"/>
  <c r="G17" i="14"/>
  <c r="G6" i="14"/>
  <c r="L16" i="16"/>
  <c r="L13" i="16"/>
  <c r="L10" i="16"/>
  <c r="L26" i="16"/>
  <c r="M24" i="16" s="1"/>
  <c r="L23" i="16"/>
  <c r="M21" i="16" s="1"/>
  <c r="B4" i="16"/>
  <c r="E12" i="19"/>
  <c r="E11" i="19"/>
  <c r="E9" i="19"/>
  <c r="E8" i="19"/>
  <c r="E7" i="19"/>
  <c r="E8" i="14"/>
  <c r="G33" i="11"/>
  <c r="D4" i="16" l="1"/>
  <c r="L17" i="16"/>
  <c r="M15" i="16" s="1"/>
  <c r="L14" i="16"/>
  <c r="M12" i="16" s="1"/>
  <c r="L11" i="16"/>
  <c r="M9" i="16" s="1"/>
  <c r="L20" i="16"/>
  <c r="M18" i="16" s="1"/>
  <c r="L8" i="16" l="1"/>
  <c r="M8" i="16" s="1"/>
  <c r="O34" i="16"/>
  <c r="L34" i="16" s="1"/>
  <c r="L35" i="16" s="1"/>
  <c r="M3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OnkoZert - Florina Dudu</author>
  </authors>
  <commentList>
    <comment ref="C16" authorId="0" shapeId="0" xr:uid="{00000000-0006-0000-0000-000001000000}">
      <text>
        <r>
          <rPr>
            <sz val="9"/>
            <color indexed="81"/>
            <rFont val="Arial"/>
            <family val="2"/>
          </rPr>
          <t>Institutskennzeichen für die Abrechnung mit den Trägern der Sozialversicherung (9-stellige Ziffernfolge: 26XXXXXXX).</t>
        </r>
      </text>
    </comment>
    <comment ref="C18" authorId="0" shapeId="0" xr:uid="{00000000-0006-0000-0000-000002000000}">
      <text>
        <r>
          <rPr>
            <sz val="9"/>
            <color indexed="81"/>
            <rFont val="Arial"/>
            <family val="2"/>
          </rPr>
          <t>Vom Institut für das Entgeltsystem im Krankenhaus (InEK) vergebenen Identifizierungsmerkmal (9-stellige Ziffernfolge: 77XXXXXXX).</t>
        </r>
      </text>
    </comment>
    <comment ref="G18" authorId="0" shapeId="0" xr:uid="{775B7F9B-1697-41E1-8184-F401DFED3131}">
      <text>
        <r>
          <rPr>
            <sz val="9"/>
            <color indexed="81"/>
            <rFont val="Arial"/>
            <family val="2"/>
          </rPr>
          <t>tt.mm.jjjj
Übertrag in weitere Tabellenblätter erfolgt automatisch.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OnkoZert - Florina Dudu</author>
    <author>Flo</author>
    <author>Evelin</author>
  </authors>
  <commentList>
    <comment ref="B4" authorId="0" shapeId="0" xr:uid="{00000000-0006-0000-0300-000001000000}">
      <text>
        <r>
          <rPr>
            <sz val="9"/>
            <color indexed="81"/>
            <rFont val="Arial"/>
            <family val="2"/>
          </rPr>
          <t>Übertrag erfolgt aus Tabellenblatt Basisdaten</t>
        </r>
      </text>
    </comment>
    <comment ref="D4" authorId="0" shapeId="0" xr:uid="{00000000-0006-0000-0300-000002000000}">
      <text>
        <r>
          <rPr>
            <sz val="9"/>
            <color indexed="81"/>
            <rFont val="Arial"/>
            <family val="2"/>
          </rPr>
          <t>Übertrag erfolgt aus Tabellenblatt Basisdaten</t>
        </r>
      </text>
    </comment>
    <comment ref="L8" authorId="0" shapeId="0" xr:uid="{B54C86A8-2112-4576-ACCA-8BE0D4CD72A5}">
      <text>
        <r>
          <rPr>
            <sz val="9"/>
            <color indexed="81"/>
            <rFont val="Arial"/>
            <family val="2"/>
          </rPr>
          <t>Übertrag erfolgt aus Tabellenblatt Basisdaten Zelle E23:F29 für Zertifiziertes Zentrum (zZ) und G23:H29 für Zertifiziertes Spitzenzentrum (zSZ)</t>
        </r>
      </text>
    </comment>
    <comment ref="L10" authorId="0" shapeId="0" xr:uid="{00000000-0006-0000-0300-000003000000}">
      <text>
        <r>
          <rPr>
            <sz val="9"/>
            <color indexed="81"/>
            <rFont val="Arial"/>
            <family val="2"/>
          </rPr>
          <t>Übertrag erfolgt aus Tabellenblatt Basisdaten Zelle E23:F27 für Zertifiziertes Zentrum (zZ) und G23:H27 für Zertifiziertes Spitzenzentrum (zSZ)</t>
        </r>
      </text>
    </comment>
    <comment ref="L13" authorId="1" shapeId="0" xr:uid="{00000000-0006-0000-0300-000004000000}">
      <text>
        <r>
          <rPr>
            <sz val="9"/>
            <color indexed="81"/>
            <rFont val="Arial"/>
            <family val="2"/>
          </rPr>
          <t>Übertrag erfolgt aus Tabellenblatt Basisdaten Zelle E23:F27 für Zertifiziertes Zentrum (zZ) und G23:H27 für Zertifiziertes Spitzenzentrum (zSZ)</t>
        </r>
      </text>
    </comment>
    <comment ref="L16" authorId="1" shapeId="0" xr:uid="{00000000-0006-0000-0300-000005000000}">
      <text>
        <r>
          <rPr>
            <sz val="9"/>
            <color indexed="81"/>
            <rFont val="Arial"/>
            <family val="2"/>
          </rPr>
          <t>Übertrag erfolgt aus Tabellenblatt Basisdaten Zelle E23:F27 für Zertifiziertes Zentrum (zZ) und G23:H27 für Zertifiziertes Spitzenzentrum (zSZ)</t>
        </r>
      </text>
    </comment>
    <comment ref="L22" authorId="1" shapeId="0" xr:uid="{00000000-0006-0000-0300-000006000000}">
      <text>
        <r>
          <rPr>
            <sz val="9"/>
            <color indexed="81"/>
            <rFont val="Arial"/>
            <family val="2"/>
          </rPr>
          <t>Übertrag erfolgt aus Tabellenblatt Basisdaten Zelle E23:F29 für Zertifiziertes Zentrum (zZ) und G23:H29 für Zertifiziertes Spitzenzentrum (zSZ)</t>
        </r>
      </text>
    </comment>
    <comment ref="L34" authorId="2" shapeId="0" xr:uid="{00000000-0006-0000-0300-000007000000}">
      <text>
        <r>
          <rPr>
            <sz val="9"/>
            <color indexed="81"/>
            <rFont val="Arial"/>
            <family val="2"/>
          </rPr>
          <t>Übertrag erfolgt aus Tabellenblatt Basisdaten E30 für Zertifiziertes Zentrum (zZ) und G30 für Zertifiziertes Spitzenzentrum (zSZ)</t>
        </r>
      </text>
    </comment>
  </commentList>
</comments>
</file>

<file path=xl/sharedStrings.xml><?xml version="1.0" encoding="utf-8"?>
<sst xmlns="http://schemas.openxmlformats.org/spreadsheetml/2006/main" count="200" uniqueCount="128">
  <si>
    <t>Tracer QI</t>
  </si>
  <si>
    <t>Ziel</t>
  </si>
  <si>
    <t>Zähler</t>
  </si>
  <si>
    <t>Nenner</t>
  </si>
  <si>
    <t xml:space="preserve">Möglichst wenig Pat. mit MTL-Auffälligkeiten </t>
  </si>
  <si>
    <t>≤ 5%</t>
  </si>
  <si>
    <t>Fallzahl Zentrum</t>
  </si>
  <si>
    <t>Mitwirkungs-pflichtige Eingriffe</t>
  </si>
  <si>
    <t>Erläuterung, wenn Zielvorgabe nicht erreicht wurde</t>
  </si>
  <si>
    <t>Pat. des Nenners mit Follow-up</t>
  </si>
  <si>
    <t xml:space="preserve">Möglichst hohe Follow-up-Rate </t>
  </si>
  <si>
    <t xml:space="preserve">Eingriffe mit Mitwirkungspflicht  </t>
  </si>
  <si>
    <t>Operative Eingriffe (OPS)</t>
  </si>
  <si>
    <t>Pat. des Nenners mit MTL10-Auffälligkeit</t>
  </si>
  <si>
    <t>Komplikationen nach Clavien-Dindo Grad 3b, 4a, 4b</t>
  </si>
  <si>
    <t>Möglichst wenig Pat. mit Clavien-Dindo-Komplikation Grad 3b, 4a, 4b</t>
  </si>
  <si>
    <t>Pat. des Nenners mit Komplikationen nach Clavien-Dindo Grad 3b, 4a, 4b</t>
  </si>
  <si>
    <t>30d-Mortalität</t>
  </si>
  <si>
    <t>Möglichst wenig Pat., die innerhalb von 30d postoperativ versterben</t>
  </si>
  <si>
    <t>≤ 1%</t>
  </si>
  <si>
    <t>Bypassverfahren bei Pat. mit T2DM</t>
  </si>
  <si>
    <t>Möglichst häufig Bypass-Verfahren bei T2DM</t>
  </si>
  <si>
    <t>≥ 25%</t>
  </si>
  <si>
    <t>Minimalinvasiv durchgeführte chirurgische Eingriffe</t>
  </si>
  <si>
    <t>Möglichst häufig minimalinvasiv durchgeführte Eingriffe</t>
  </si>
  <si>
    <t>Follow-up-Rate nach 1 Jahr</t>
  </si>
  <si>
    <t>≥ 75%</t>
  </si>
  <si>
    <t xml:space="preserve">Adipositas-Operationen gesamt </t>
  </si>
  <si>
    <t>Name anerkannte/r Chirurg/-in</t>
  </si>
  <si>
    <r>
      <rPr>
        <b/>
        <sz val="10"/>
        <color theme="1"/>
        <rFont val="Arial"/>
        <family val="2"/>
      </rPr>
      <t xml:space="preserve">1. Sleeve Gastrektomie  </t>
    </r>
    <r>
      <rPr>
        <sz val="10"/>
        <color theme="1"/>
        <rFont val="Arial"/>
        <family val="2"/>
      </rPr>
      <t xml:space="preserve">
5-434.5*</t>
    </r>
  </si>
  <si>
    <r>
      <rPr>
        <b/>
        <sz val="10"/>
        <color theme="1"/>
        <rFont val="Arial"/>
        <family val="2"/>
      </rPr>
      <t>2. Roux-Y-Magenbypass</t>
    </r>
    <r>
      <rPr>
        <sz val="10"/>
        <color theme="1"/>
        <rFont val="Arial"/>
        <family val="2"/>
      </rPr>
      <t xml:space="preserve">
5-445.4*</t>
    </r>
  </si>
  <si>
    <r>
      <rPr>
        <b/>
        <sz val="10"/>
        <color theme="1"/>
        <rFont val="Arial"/>
        <family val="2"/>
      </rPr>
      <t xml:space="preserve">5. Gastric Banding </t>
    </r>
    <r>
      <rPr>
        <sz val="10"/>
        <color theme="1"/>
        <rFont val="Arial"/>
        <family val="2"/>
      </rPr>
      <t xml:space="preserve">
5-448.c, 5-448.b</t>
    </r>
  </si>
  <si>
    <r>
      <rPr>
        <b/>
        <sz val="10"/>
        <color theme="1"/>
        <rFont val="Arial"/>
        <family val="2"/>
      </rPr>
      <t xml:space="preserve">7. Andere Eingriffe am Magen mit metabolischer Indikation (Gastroplikatur) </t>
    </r>
    <r>
      <rPr>
        <sz val="10"/>
        <color theme="1"/>
        <rFont val="Arial"/>
        <family val="2"/>
      </rPr>
      <t xml:space="preserve">
5-448.f**</t>
    </r>
  </si>
  <si>
    <t>Reg.-Nr.</t>
  </si>
  <si>
    <t>Zentrum</t>
  </si>
  <si>
    <t>Standort</t>
  </si>
  <si>
    <t>IK-Nummer</t>
  </si>
  <si>
    <t>Standort-Nummer</t>
  </si>
  <si>
    <t>Bundesland</t>
  </si>
  <si>
    <t>Mindestfallzahl = 50</t>
  </si>
  <si>
    <r>
      <rPr>
        <b/>
        <sz val="10"/>
        <color theme="1"/>
        <rFont val="Arial"/>
        <family val="2"/>
      </rPr>
      <t>Mitwirkungspflichtige Eingriffe</t>
    </r>
    <r>
      <rPr>
        <sz val="10"/>
        <color theme="1"/>
        <rFont val="Arial"/>
        <family val="2"/>
      </rPr>
      <t>: mind. 50 Adipositas-Operationen/ Jahr</t>
    </r>
  </si>
  <si>
    <t xml:space="preserve">Reg.-Nr. </t>
  </si>
  <si>
    <t>Ist-Wert</t>
  </si>
  <si>
    <t>%</t>
  </si>
  <si>
    <t>Nr.</t>
  </si>
  <si>
    <t>Noch nicht definiert</t>
  </si>
  <si>
    <t>Eingriffe des Nenners, die  minimalinvasiv durchgeführt wurden</t>
  </si>
  <si>
    <t>X</t>
  </si>
  <si>
    <t>Gesamt</t>
  </si>
  <si>
    <t>als 
1. Operateur</t>
  </si>
  <si>
    <r>
      <rPr>
        <b/>
        <sz val="10"/>
        <color theme="1"/>
        <rFont val="Arial"/>
        <family val="2"/>
      </rPr>
      <t xml:space="preserve">4. Biliopancreatic Diversion-Duodenal Switch
(BDP-DS) </t>
    </r>
    <r>
      <rPr>
        <sz val="10"/>
        <color theme="1"/>
        <rFont val="Arial"/>
        <family val="2"/>
      </rPr>
      <t xml:space="preserve">
5-434.4*, 5-434.61  </t>
    </r>
  </si>
  <si>
    <t>Bearbeitung durch ChirZert</t>
  </si>
  <si>
    <t>Mind. 2 Verfahren aus den Verfahren 1 - 5</t>
  </si>
  <si>
    <t>Daten-
check</t>
  </si>
  <si>
    <t>---</t>
  </si>
  <si>
    <t>Art des Audits</t>
  </si>
  <si>
    <r>
      <t xml:space="preserve">Mitwirkungspflichtige Eingriffe: </t>
    </r>
    <r>
      <rPr>
        <sz val="10"/>
        <color theme="1"/>
        <rFont val="Arial"/>
        <family val="2"/>
      </rPr>
      <t>mind. 400 Adipositas-Operationen/ Jahr</t>
    </r>
  </si>
  <si>
    <t>Anzahl</t>
  </si>
  <si>
    <r>
      <t>Das Tabellenb</t>
    </r>
    <r>
      <rPr>
        <sz val="10"/>
        <rFont val="Arial"/>
        <family val="2"/>
      </rPr>
      <t>latt "Basisdaten"</t>
    </r>
    <r>
      <rPr>
        <sz val="10"/>
        <color theme="1"/>
        <rFont val="Arial"/>
        <family val="2"/>
      </rPr>
      <t xml:space="preserve"> ist eine Gesamtübersicht über die Fallzahlen des Zentrums und wird durch die DGAV mit den StuDoQ-Daten so weit wie möglich vorausgefüllt. 
</t>
    </r>
  </si>
  <si>
    <t>Mindestfallzahl = 400</t>
  </si>
  <si>
    <t>Zertifizierungsstufe</t>
  </si>
  <si>
    <t>Pat. des Nenners, die innerhalb von 30d postoperativ gestorben sind</t>
  </si>
  <si>
    <t>Pat. mit adipositas-chirurgischem Eingriff aus den Eingriffsgruppen 1-5</t>
  </si>
  <si>
    <t>Pat. mit adipositaschirurgischem Eingriff in 2024</t>
  </si>
  <si>
    <t>Soll-Wert</t>
  </si>
  <si>
    <t>Siehe Soll-Wert</t>
  </si>
  <si>
    <t>zZ: ≥ 50
zSZ: ≥ 400</t>
  </si>
  <si>
    <t>Erläuterung, wenn Soll-Wert nicht erreicht wurde</t>
  </si>
  <si>
    <t>Dieses Kennzahlendokument ist ausschließlich für einstandortige Zentren vorgesehen. Mehrstandortige Zentren bearbeiten das Kennzahlendokument "Mehrstandortige Zentren". Sollten keine Operationen für eine Eingriffsart durchgeführt worden sein, ist eine "0" einzutragen.</t>
  </si>
  <si>
    <t>Kennzahlendokument - Zentren für Adipositastherapie und Metabolische Chirurgie</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</si>
  <si>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</si>
  <si>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</si>
  <si>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</si>
  <si>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</si>
  <si>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</si>
  <si>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</si>
  <si>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</si>
  <si>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</si>
  <si>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</si>
  <si>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</si>
  <si>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</si>
  <si>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</si>
  <si>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</si>
  <si>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</si>
  <si>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</si>
  <si>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</si>
  <si>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Die Felder stehen teilweise in Abhängigkeit voneinander, daher sollte jede Zeile vollständig von links nach rechts und fortlaufend von oben nach unten bearbeitet werden. Blaue Felder müssen bearbeitet werden. Die Bearbeitung des Kennzahlendokumentes sollte mit Microsoft Office 2010 oder einer der Folgeversionen erfolgen. Microsoft Office 2007 ist mit Einschränkungen nutzbar (u.a. werden Info-Buttons nicht angezeigt). Vorversionen von Microsoft Office 2007 sind für die Bearbeitung des Datenblattes nicht geeignet. Alle Zahlen und Texte müssen manuell eingegeben werden (nicht über copy-/ paste-Funktion). Jede Änderung an den Basisdaten zieht eine Änderung der Tabellenblätter "Eingriffe Chirurg_in" und "Tracer-QI" nach sich. In dem Dokument „Bestimmungen Datenqualität“ sind die wesentlichen Grundlagen für die Datenbewertung im Rahmen des Zertifizierungsprozesses festgelegt.</t>
  </si>
  <si>
    <t>Adipositas-Operationen gesamt</t>
  </si>
  <si>
    <r>
      <t xml:space="preserve">Adipositas-Operationen gesamt pro Jahr 
(Summe 1. bis 7.) </t>
    </r>
    <r>
      <rPr>
        <b/>
        <vertAlign val="superscript"/>
        <sz val="10"/>
        <color theme="1"/>
        <rFont val="Arial"/>
        <family val="2"/>
      </rPr>
      <t>2)</t>
    </r>
  </si>
  <si>
    <r>
      <rPr>
        <vertAlign val="superscript"/>
        <sz val="9"/>
        <color theme="1"/>
        <rFont val="Arial"/>
        <family val="2"/>
      </rPr>
      <t>1)</t>
    </r>
    <r>
      <rPr>
        <sz val="9"/>
        <color theme="1"/>
        <rFont val="Arial"/>
        <family val="2"/>
      </rPr>
      <t xml:space="preserve"> OPS-Ziffern, die in der Eingriffsart 6. aufgeführt sind und gleichzeitig in einer anderen Eingriffsart (zB RYGB), können in StuDoQ differenziert werden. </t>
    </r>
  </si>
  <si>
    <t>Eingriffe der Eingriffsgruppen
1-7 (Adipositas-Operationen gesamt)</t>
  </si>
  <si>
    <r>
      <rPr>
        <b/>
        <sz val="10"/>
        <color theme="1"/>
        <rFont val="Arial"/>
        <family val="2"/>
      </rPr>
      <t xml:space="preserve">Adipositas-Operationen gesamt </t>
    </r>
    <r>
      <rPr>
        <sz val="10"/>
        <color theme="1"/>
        <rFont val="Arial"/>
        <family val="2"/>
      </rPr>
      <t>(siehe ZA_A5.2)</t>
    </r>
  </si>
  <si>
    <r>
      <rPr>
        <b/>
        <sz val="10"/>
        <color theme="1"/>
        <rFont val="Arial"/>
        <family val="2"/>
      </rPr>
      <t xml:space="preserve">Eingriffe pro Chirurg/in </t>
    </r>
    <r>
      <rPr>
        <sz val="10"/>
        <color theme="1"/>
        <rFont val="Arial"/>
        <family val="2"/>
      </rPr>
      <t xml:space="preserve">
(Vorgabe: mind. 13 Eingriffe/ Jahr; siehe ZA_A5.4)</t>
    </r>
  </si>
  <si>
    <r>
      <rPr>
        <b/>
        <sz val="10"/>
        <color theme="1"/>
        <rFont val="Arial"/>
        <family val="2"/>
      </rPr>
      <t xml:space="preserve">Eingriffe pro Chirurg/in </t>
    </r>
    <r>
      <rPr>
        <sz val="10"/>
        <color theme="1"/>
        <rFont val="Arial"/>
        <family val="2"/>
      </rPr>
      <t xml:space="preserve">
(Vorgabe: mind. 100 Eingriffe/ Jahr; siehe ZA_A5.4)</t>
    </r>
  </si>
  <si>
    <r>
      <t xml:space="preserve">Adipositas: MTL10 </t>
    </r>
    <r>
      <rPr>
        <vertAlign val="superscript"/>
        <sz val="8"/>
        <rFont val="Arial"/>
        <family val="2"/>
      </rPr>
      <t>1)</t>
    </r>
  </si>
  <si>
    <t>davon mind. kumulativ 10 Eingriffe/ Jahr bei den 
Bypass-OPs (= 2 - 4)</t>
  </si>
  <si>
    <r>
      <rPr>
        <vertAlign val="superscript"/>
        <sz val="9"/>
        <color theme="1"/>
        <rFont val="Arial"/>
        <family val="2"/>
      </rPr>
      <t>2)</t>
    </r>
    <r>
      <rPr>
        <sz val="9"/>
        <color theme="1"/>
        <rFont val="Arial"/>
        <family val="2"/>
      </rPr>
      <t xml:space="preserve"> Die Mindestfallzahl für die zertifizierten Zentren (zZ) wird zum Auditjahr 2030 auf 100 Adipositas-Operationen gesamt/ Jahr erhöht.</t>
    </r>
  </si>
  <si>
    <r>
      <rPr>
        <b/>
        <sz val="10"/>
        <rFont val="Arial"/>
        <family val="2"/>
      </rPr>
      <t xml:space="preserve">6. Revisionsoperationen (ohne Portkorrekturen)/ Redoeingriffe </t>
    </r>
    <r>
      <rPr>
        <b/>
        <vertAlign val="superscript"/>
        <sz val="10"/>
        <rFont val="Arial"/>
        <family val="2"/>
      </rPr>
      <t>1)</t>
    </r>
    <r>
      <rPr>
        <b/>
        <sz val="10"/>
        <rFont val="Arial"/>
        <family val="2"/>
      </rPr>
      <t xml:space="preserve"> </t>
    </r>
    <r>
      <rPr>
        <sz val="10"/>
        <rFont val="Arial"/>
        <family val="2"/>
      </rPr>
      <t xml:space="preserve">
5-448.e**, 5-448.b,  5-447.9**, 5-447.8**, 5-447.7,
5-447.a-c, 5-445.3**,  5-445.5, 5-445.4*, 5-434.4 - .6*,
5-434.x, 5-434.y </t>
    </r>
  </si>
  <si>
    <t>Möglichst viele Adipositas-Operationen gesamt, die durch anerkannte Chirurgen/innen durchgeführt werden</t>
  </si>
  <si>
    <t>Erst-zertifizierung: ≥ 70% 
Ab 1. ÜA: 
≥ 90%</t>
  </si>
  <si>
    <r>
      <rPr>
        <vertAlign val="superscript"/>
        <sz val="8"/>
        <color theme="1"/>
        <rFont val="Arial"/>
        <family val="2"/>
      </rPr>
      <t>1)</t>
    </r>
    <r>
      <rPr>
        <sz val="8"/>
        <color theme="1"/>
        <rFont val="Arial"/>
        <family val="2"/>
      </rPr>
      <t xml:space="preserve">  Erläuterung MTL: 
      - Mortalität - postoperative Sterblichkeit: Tod des Pat. ≤ 30 Tage nach dem betreffenden Eingriff.
      - Transfer - Verlegung in eine andere Akutklinik ≤ 30 Tagen (MTL30), ≤ 22 Tagen (MTL22), ≤ 10 Tagen (MTL10) Tage nach dem betreffenden Eingriff:
         z.B. andere chirurgische Klinik zur Behandlung einer Komplikation der durchgeführten Operation, medizinische Klinik zur Behandlung einer neu aufgetretenen internistischen
         Erkrankung im postoperativen Verlauf, neurologische Klinik zur Behandlung eines Schlaganfalls, Weaning-Klinik. Nicht positiv gewertet wird die Verlegung in eine reine
         Rehabilitationseinrichtung.
      - Liegedauer: ≥ 30 Tagen (MTL30), ≥ 22 Tagen (MTL22), ≥ 10 Tagen (MTL10) in dem Krankenhaus, in dem der Eingriff vorgenommen wurde, unabhängig von der Fachabteilung,
        in der diese Liegedauer erreicht wird.</t>
    </r>
  </si>
  <si>
    <r>
      <t xml:space="preserve">Zertifiziertes Zentrum (zZ)
</t>
    </r>
    <r>
      <rPr>
        <sz val="10"/>
        <color theme="1"/>
        <rFont val="Arial"/>
        <family val="2"/>
      </rPr>
      <t>Mind. 2 Verfahren aus den Verfahren
1 - 5, davon mind. kumulativ 
10 Eingriffe/ Jahr bei den 
Bypass-OPs (= 2 - 4)</t>
    </r>
  </si>
  <si>
    <r>
      <t xml:space="preserve">Zertifiziertes Spitzenzentrum (zSZ)
</t>
    </r>
    <r>
      <rPr>
        <sz val="10"/>
        <color theme="1"/>
        <rFont val="Arial"/>
        <family val="2"/>
      </rPr>
      <t>Mehr als 2 Verfahren 
aus den Verfahren 1 - 5</t>
    </r>
    <r>
      <rPr>
        <b/>
        <sz val="10"/>
        <color theme="1"/>
        <rFont val="Arial"/>
        <family val="2"/>
      </rPr>
      <t xml:space="preserve">
</t>
    </r>
  </si>
  <si>
    <t>Kennzahlendokument - Zentren für Adipositastherapie und Metabolische Chirurgie 
Zertifizierte Zentren (zZ)</t>
  </si>
  <si>
    <t>als 
Assistenz</t>
  </si>
  <si>
    <t>Titel / Vorname / Name anerkannte/r Chirurg/-in</t>
  </si>
  <si>
    <t>Pat. des Nenners mit adipositas-chirurgischem Eingriff der Eingriffsgruppe 2-4</t>
  </si>
  <si>
    <t xml:space="preserve">Pat. mit T2DM und adipositas-chirurgischem Eingriff </t>
  </si>
  <si>
    <t>Operationen des Nenners, die durch anerkannte/n Chirurg/in durchgeführt wurden (als 1.Operateur/ Lehrassistenz)</t>
  </si>
  <si>
    <t>Kennzahlendokument - Zentren für Adipositastherapie und Metabolische Chirurgie 
Zertifizierte Spitzenzentren (zSZ)</t>
  </si>
  <si>
    <t xml:space="preserve">StuDoQ-Nummer </t>
  </si>
  <si>
    <t>Ansprechpartner</t>
  </si>
  <si>
    <t>Erstelldatum</t>
  </si>
  <si>
    <r>
      <rPr>
        <b/>
        <sz val="10"/>
        <color theme="1"/>
        <rFont val="Arial"/>
        <family val="2"/>
      </rPr>
      <t xml:space="preserve">3. Omega-Magenbypass (=OAGB)*
*One Anastomosis Gastric Bypass
</t>
    </r>
    <r>
      <rPr>
        <sz val="10"/>
        <color theme="1"/>
        <rFont val="Arial"/>
        <family val="2"/>
      </rPr>
      <t>5-445.5*</t>
    </r>
  </si>
  <si>
    <t>Pat. mit StuDoQ Minimaldokumentation</t>
  </si>
  <si>
    <t>Möglichst wenig Pat., mit Minimaldokumentation</t>
  </si>
  <si>
    <t>Pat. des Nenners, für die nur eine Minimaldokumentation angelegt wurde</t>
  </si>
  <si>
    <t>Pat. mit Adipositas-Operation im Kalenderjahr 2025 (mit und ohne Einwilligungserklärung im StuDoQ-Register MBE)</t>
  </si>
  <si>
    <t>≤ 10%</t>
  </si>
  <si>
    <t>Kommentar DGAV</t>
  </si>
  <si>
    <t>Erläuterung Zentrum</t>
  </si>
  <si>
    <t>Sofern sich die Fallzahlen des Zentrums von den StuDoQ-Fallzahlen 
(E-H) unterscheiden, sind die Spalten J+K auszufüllen.</t>
  </si>
  <si>
    <t>Fallzahlen Zentrum</t>
  </si>
  <si>
    <t>Mitgliedschaft DGAV + CAADIP durch DGAV bestätigt</t>
  </si>
  <si>
    <r>
      <rPr>
        <b/>
        <sz val="10"/>
        <color theme="1"/>
        <rFont val="Arial"/>
        <family val="2"/>
      </rPr>
      <t>Fachliche Qualifikation -  Mitgliedschaften</t>
    </r>
    <r>
      <rPr>
        <sz val="10"/>
        <color theme="1"/>
        <rFont val="Arial"/>
        <family val="2"/>
      </rPr>
      <t xml:space="preserve">
(siehe ZA_A5.1)
</t>
    </r>
    <r>
      <rPr>
        <sz val="8"/>
        <color theme="1"/>
        <rFont val="Arial"/>
        <family val="2"/>
      </rPr>
      <t>Mitgliedschaft DGAV + CAADIP durch DGAV bestätigt</t>
    </r>
  </si>
  <si>
    <r>
      <rPr>
        <b/>
        <sz val="10"/>
        <color theme="1"/>
        <rFont val="Arial"/>
        <family val="2"/>
      </rPr>
      <t>Fachliche Qualifikation -  Mitgliedschaften</t>
    </r>
    <r>
      <rPr>
        <sz val="10"/>
        <color theme="1"/>
        <rFont val="Arial"/>
        <family val="2"/>
      </rPr>
      <t xml:space="preserve">
(siehe ZA_A5.1)</t>
    </r>
  </si>
  <si>
    <t>Die Eingriffe sind zwischen den anerkannten Chirurgen/-innen aufzuteilen. 1 anerkannte/r FÄ darf dabei nicht weniger als 25% der geforderten Mitwirkungseingriffe durchführen (siehe ZA_A5.4).
Sollen mehr als 2 FÄ anerkannt werden, muss die Fallzahl des Zentrums pro weiterem/r benannten/r Chirurg/-in und pro im Kennzahlendokument aufgeführter Eingriffsart/ Intervention mit Mitwirkungspflicht nachweislich mindestens 25% 
(= Erhöhung "Adipositas-Operationen Gesamt" um jeweils 13 Operationen pro Jahr) Steigerung  über der geforderten Mindestfallzahl für diese Eingriffsart/ Intervention liegen (siehe ZA_A5.2).</t>
  </si>
  <si>
    <t>Die Eingriffe sind zwischen den anerkannten Chirurgen/-innen aufzuteilen. 1 anerkannte/r FÄ darf dabei nicht weniger als 25% der geforderten Mitwirkungseingriffe durchführen (siehe ZA_A5.4).
Sollen mehr als 3 FÄ anerkannt werden, muss die Fallzahl des Zentrums pro weiterem/r benannten/r Chirurg/-in und pro im Kennzahlendokument aufgeführter Eingriffsart/ Intervention mit Mitwirkungspflicht nachweislich mindestens 25% 
(= Erhöhung "Adipositas-Operationen Gesamt" um jeweils 100 Operationen pro Jahr) Steigerung  über der geforderten Mindestfallzahl für diese Eingriffsart/ Intervention liegen. Die Freiscvhaltung der Zeilen erfolgt automatisch in ABhängigkeit der in den Basisdaten angegebenen Fallzahlen (siehe ZA_A5.2).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</si>
</sst>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sz val="8"/>
      <name val="Aptos Narrow"/>
      <family val="2"/>
      <scheme val="minor"/>
    </font>
    <font>
      <sz val="10"/>
      <color theme="1"/>
      <name val="Arial"/>
      <family val="2"/>
    </font>
    <font>
      <b/>
      <sz val="10"/>
      <color theme="1"/>
      <name val="Arial"/>
      <family val="2"/>
    </font>
    <font>
      <b/>
      <sz val="10"/>
      <name val="Arial"/>
      <family val="2"/>
    </font>
    <font>
      <sz val="10"/>
      <name val="Arial"/>
      <family val="2"/>
    </font>
    <font>
      <b/>
      <sz val="13"/>
      <color theme="1"/>
      <name val="Arial"/>
      <family val="2"/>
    </font>
    <font>
      <sz val="9"/>
      <color theme="1"/>
      <name val="Arial"/>
      <family val="2"/>
    </font>
    <font>
      <sz val="10"/>
      <color rgb="FFFF0000"/>
      <name val="Arial"/>
      <family val="2"/>
    </font>
    <font>
      <sz val="11"/>
      <color indexed="8"/>
      <name val="Arial"/>
      <family val="2"/>
    </font>
    <font>
      <b/>
      <sz val="10"/>
      <color indexed="8"/>
      <name val="Arial"/>
      <family val="2"/>
    </font>
    <font>
      <b/>
      <sz val="9"/>
      <name val="Arial"/>
      <family val="2"/>
    </font>
    <font>
      <b/>
      <sz val="9"/>
      <color indexed="8"/>
      <name val="Arial"/>
      <family val="2"/>
    </font>
    <font>
      <sz val="9"/>
      <color indexed="8"/>
      <name val="Arial"/>
      <family val="2"/>
    </font>
    <font>
      <b/>
      <sz val="8"/>
      <color indexed="8"/>
      <name val="Arial"/>
      <family val="2"/>
    </font>
    <font>
      <sz val="8"/>
      <color indexed="8"/>
      <name val="Arial"/>
      <family val="2"/>
    </font>
    <font>
      <sz val="8"/>
      <name val="Arial"/>
      <family val="2"/>
    </font>
    <font>
      <sz val="11"/>
      <color indexed="8"/>
      <name val="Calibri"/>
      <family val="2"/>
    </font>
    <font>
      <b/>
      <sz val="8"/>
      <name val="Arial"/>
      <family val="2"/>
    </font>
    <font>
      <sz val="8"/>
      <color theme="1"/>
      <name val="Arial"/>
      <family val="2"/>
    </font>
    <font>
      <sz val="11"/>
      <color rgb="FFFF0000"/>
      <name val="Aptos Narrow"/>
      <family val="2"/>
      <scheme val="minor"/>
    </font>
    <font>
      <sz val="9"/>
      <color indexed="81"/>
      <name val="Arial"/>
      <family val="2"/>
    </font>
    <font>
      <sz val="10"/>
      <color theme="1" tint="0.34998626667073579"/>
      <name val="Arial"/>
      <family val="2"/>
    </font>
    <font>
      <sz val="11"/>
      <color theme="1"/>
      <name val="Arial"/>
      <family val="2"/>
    </font>
    <font>
      <b/>
      <sz val="14"/>
      <color theme="1"/>
      <name val="Arial"/>
      <family val="2"/>
    </font>
    <font>
      <sz val="8"/>
      <color theme="1" tint="0.34998626667073579"/>
      <name val="Arial"/>
      <family val="2"/>
    </font>
    <font>
      <sz val="11"/>
      <name val="Arial"/>
      <family val="2"/>
    </font>
    <font>
      <sz val="11"/>
      <color theme="1" tint="0.34998626667073579"/>
      <name val="Arial"/>
      <family val="2"/>
    </font>
    <font>
      <sz val="7"/>
      <color indexed="8"/>
      <name val="Arial"/>
      <family val="2"/>
    </font>
    <font>
      <sz val="9"/>
      <name val="Arial"/>
      <family val="2"/>
    </font>
    <font>
      <b/>
      <sz val="9"/>
      <color theme="1"/>
      <name val="Arial"/>
      <family val="2"/>
    </font>
    <font>
      <b/>
      <vertAlign val="superscript"/>
      <sz val="10"/>
      <name val="Arial"/>
      <family val="2"/>
    </font>
    <font>
      <vertAlign val="superscript"/>
      <sz val="9"/>
      <color theme="1"/>
      <name val="Arial"/>
      <family val="2"/>
    </font>
    <font>
      <b/>
      <vertAlign val="superscript"/>
      <sz val="10"/>
      <color theme="1"/>
      <name val="Arial"/>
      <family val="2"/>
    </font>
    <font>
      <vertAlign val="superscript"/>
      <sz val="8"/>
      <name val="Arial"/>
      <family val="2"/>
    </font>
    <font>
      <vertAlign val="superscript"/>
      <sz val="8"/>
      <color theme="1"/>
      <name val="Arial"/>
      <family val="2"/>
    </font>
    <font>
      <b/>
      <sz val="14"/>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CBCDDF"/>
        <bgColor indexed="64"/>
      </patternFill>
    </fill>
    <fill>
      <patternFill patternType="gray0625">
        <fgColor indexed="23"/>
        <bgColor indexed="9"/>
      </patternFill>
    </fill>
    <fill>
      <patternFill patternType="solid">
        <fgColor indexed="9"/>
        <bgColor indexed="64"/>
      </patternFill>
    </fill>
    <fill>
      <patternFill patternType="gray0625">
        <bgColor rgb="FFCBCDDF"/>
      </patternFill>
    </fill>
    <fill>
      <patternFill patternType="solid">
        <fgColor theme="9" tint="0.79998168889431442"/>
        <bgColor indexed="64"/>
      </patternFill>
    </fill>
    <fill>
      <patternFill patternType="lightUp"/>
    </fill>
    <fill>
      <patternFill patternType="lightUp">
        <bgColor theme="0" tint="-4.9989318521683403E-2"/>
      </patternFill>
    </fill>
    <fill>
      <patternFill patternType="solid">
        <fgColor rgb="FFF2F2F2"/>
        <bgColor indexed="64"/>
      </patternFill>
    </fill>
    <fill>
      <patternFill patternType="lightUp">
        <fgColor theme="2"/>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0" fontId="5" fillId="0" borderId="0"/>
    <xf numFmtId="9" fontId="17" fillId="0" borderId="0" applyFont="0" applyFill="0" applyBorder="0" applyAlignment="0" applyProtection="0"/>
  </cellStyleXfs>
  <cellXfs count="235">
    <xf numFmtId="0" fontId="0" fillId="0" borderId="0" xfId="0"/>
    <xf numFmtId="0" fontId="2" fillId="0" borderId="0" xfId="0" applyFont="1"/>
    <xf numFmtId="0" fontId="2" fillId="0" borderId="0" xfId="0" applyFont="1" applyAlignment="1">
      <alignment horizontal="left" vertical="center" wrapText="1"/>
    </xf>
    <xf numFmtId="0" fontId="2" fillId="0" borderId="2" xfId="0" applyFont="1" applyBorder="1" applyAlignment="1">
      <alignment horizontal="center" vertical="center"/>
    </xf>
    <xf numFmtId="0" fontId="6" fillId="0" borderId="0" xfId="0" applyFont="1"/>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21" xfId="0" applyFont="1" applyBorder="1"/>
    <xf numFmtId="0" fontId="9" fillId="0" borderId="0" xfId="0" applyFont="1"/>
    <xf numFmtId="0" fontId="9" fillId="0" borderId="0" xfId="0" applyFont="1" applyAlignment="1">
      <alignment horizontal="center"/>
    </xf>
    <xf numFmtId="0" fontId="10" fillId="0" borderId="0" xfId="0" applyFont="1"/>
    <xf numFmtId="0" fontId="11" fillId="4" borderId="1" xfId="1" applyFont="1" applyFill="1" applyBorder="1" applyAlignment="1">
      <alignment horizontal="left" vertical="center"/>
    </xf>
    <xf numFmtId="0" fontId="13" fillId="0" borderId="0" xfId="0" applyFont="1" applyAlignment="1">
      <alignment vertical="center"/>
    </xf>
    <xf numFmtId="0" fontId="15" fillId="0" borderId="31" xfId="0" applyFont="1" applyBorder="1" applyAlignment="1">
      <alignment vertical="center" wrapText="1"/>
    </xf>
    <xf numFmtId="0" fontId="15" fillId="0" borderId="25" xfId="0" applyFont="1" applyBorder="1" applyAlignment="1">
      <alignment vertical="center" wrapText="1"/>
    </xf>
    <xf numFmtId="10" fontId="14" fillId="5" borderId="25" xfId="2" applyNumberFormat="1" applyFont="1" applyFill="1" applyBorder="1" applyAlignment="1" applyProtection="1">
      <alignment horizontal="center" vertical="center" wrapText="1"/>
    </xf>
    <xf numFmtId="0" fontId="16" fillId="0" borderId="25" xfId="0" applyFont="1" applyBorder="1" applyAlignment="1">
      <alignment vertical="center" wrapText="1"/>
    </xf>
    <xf numFmtId="10" fontId="18" fillId="5" borderId="25" xfId="2" applyNumberFormat="1" applyFont="1" applyFill="1" applyBorder="1" applyAlignment="1" applyProtection="1">
      <alignment horizontal="center" vertical="center" wrapText="1"/>
    </xf>
    <xf numFmtId="0" fontId="9" fillId="5" borderId="0" xfId="0" applyFont="1" applyFill="1"/>
    <xf numFmtId="0" fontId="15" fillId="0" borderId="38" xfId="0" applyFont="1" applyBorder="1" applyAlignment="1">
      <alignment vertical="center" wrapText="1"/>
    </xf>
    <xf numFmtId="10" fontId="14" fillId="0" borderId="38" xfId="2" applyNumberFormat="1" applyFont="1" applyFill="1" applyBorder="1" applyAlignment="1" applyProtection="1">
      <alignment horizontal="center" vertical="center" wrapText="1"/>
    </xf>
    <xf numFmtId="0" fontId="19" fillId="0" borderId="0" xfId="0" applyFont="1" applyAlignment="1">
      <alignment vertical="center"/>
    </xf>
    <xf numFmtId="0" fontId="2" fillId="0" borderId="0" xfId="0" applyFont="1" applyAlignment="1">
      <alignment horizontal="justify" vertical="top" wrapText="1"/>
    </xf>
    <xf numFmtId="0" fontId="20" fillId="0" borderId="0" xfId="0" applyFont="1"/>
    <xf numFmtId="0" fontId="9" fillId="0" borderId="0" xfId="0" applyFont="1" applyAlignment="1">
      <alignment vertical="center"/>
    </xf>
    <xf numFmtId="0" fontId="2" fillId="2" borderId="1" xfId="0" applyFont="1" applyFill="1" applyBorder="1" applyAlignment="1" applyProtection="1">
      <alignment vertical="center"/>
      <protection locked="0"/>
    </xf>
    <xf numFmtId="0" fontId="20" fillId="0" borderId="0" xfId="0" applyFont="1" applyAlignment="1">
      <alignment vertical="center"/>
    </xf>
    <xf numFmtId="0" fontId="2" fillId="2" borderId="1" xfId="0" applyFont="1" applyFill="1" applyBorder="1" applyAlignment="1" applyProtection="1">
      <alignment horizontal="left" vertical="center"/>
      <protection locked="0"/>
    </xf>
    <xf numFmtId="0" fontId="8" fillId="0" borderId="0" xfId="0" applyFont="1" applyAlignment="1">
      <alignment vertical="center"/>
    </xf>
    <xf numFmtId="0" fontId="5" fillId="0" borderId="0" xfId="0" applyFont="1" applyAlignment="1">
      <alignment horizontal="left" vertical="center" wrapText="1"/>
    </xf>
    <xf numFmtId="0" fontId="8" fillId="0" borderId="0" xfId="0" applyFont="1"/>
    <xf numFmtId="0" fontId="22" fillId="2" borderId="1" xfId="0" applyFont="1" applyFill="1" applyBorder="1" applyAlignment="1" applyProtection="1">
      <alignment vertical="center"/>
      <protection locked="0"/>
    </xf>
    <xf numFmtId="0" fontId="8" fillId="0" borderId="0" xfId="0" applyFont="1" applyAlignment="1">
      <alignment horizontal="left" vertical="top"/>
    </xf>
    <xf numFmtId="0" fontId="3" fillId="0" borderId="0" xfId="0" applyFont="1" applyAlignment="1">
      <alignment vertical="center"/>
    </xf>
    <xf numFmtId="0" fontId="25" fillId="0" borderId="36" xfId="0" applyFont="1" applyBorder="1" applyAlignment="1">
      <alignment horizontal="center" vertical="center" wrapText="1"/>
    </xf>
    <xf numFmtId="0" fontId="23" fillId="0" borderId="0" xfId="0" applyFont="1"/>
    <xf numFmtId="0" fontId="26" fillId="0" borderId="38" xfId="0" applyFont="1" applyBorder="1" applyAlignment="1">
      <alignment horizontal="center" vertical="center" wrapText="1"/>
    </xf>
    <xf numFmtId="0" fontId="26" fillId="0" borderId="38" xfId="0" applyFont="1" applyBorder="1" applyAlignment="1">
      <alignment horizontal="left" vertical="center" wrapText="1"/>
    </xf>
    <xf numFmtId="0" fontId="16" fillId="0" borderId="38" xfId="0" applyFont="1" applyBorder="1" applyAlignment="1">
      <alignment horizontal="center" vertical="center" wrapText="1"/>
    </xf>
    <xf numFmtId="0" fontId="13" fillId="0" borderId="0" xfId="0" applyFont="1" applyAlignment="1">
      <alignment horizontal="center" vertical="center"/>
    </xf>
    <xf numFmtId="0" fontId="19" fillId="0" borderId="0" xfId="0" applyFont="1" applyAlignment="1">
      <alignment vertical="center" wrapText="1"/>
    </xf>
    <xf numFmtId="0" fontId="2" fillId="3" borderId="26"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center" vertical="center"/>
      <protection locked="0"/>
    </xf>
    <xf numFmtId="1" fontId="14" fillId="2" borderId="25" xfId="0" applyNumberFormat="1" applyFont="1" applyFill="1" applyBorder="1" applyAlignment="1" applyProtection="1">
      <alignment horizontal="center" vertical="center"/>
      <protection locked="0"/>
    </xf>
    <xf numFmtId="0" fontId="2" fillId="3" borderId="44"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7" fillId="0" borderId="0" xfId="0" applyFont="1" applyAlignment="1">
      <alignment horizontal="left"/>
    </xf>
    <xf numFmtId="0" fontId="2"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1" fontId="14" fillId="11" borderId="25" xfId="0" applyNumberFormat="1" applyFont="1" applyFill="1" applyBorder="1" applyAlignment="1">
      <alignment horizontal="center" vertical="center"/>
    </xf>
    <xf numFmtId="0" fontId="28" fillId="3"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7" fillId="3" borderId="36" xfId="0" applyFont="1" applyFill="1" applyBorder="1" applyAlignment="1" applyProtection="1">
      <alignment horizontal="left" vertical="center" wrapText="1"/>
      <protection locked="0"/>
    </xf>
    <xf numFmtId="0" fontId="2" fillId="0" borderId="19" xfId="0" applyFont="1" applyBorder="1" applyAlignment="1">
      <alignment horizontal="center" vertical="center" wrapTex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2" borderId="28" xfId="0" applyFont="1" applyFill="1" applyBorder="1" applyAlignment="1" applyProtection="1">
      <alignment horizontal="left" vertical="center"/>
      <protection locked="0"/>
    </xf>
    <xf numFmtId="0" fontId="2" fillId="10" borderId="45" xfId="0" applyFont="1" applyFill="1" applyBorder="1" applyAlignment="1" applyProtection="1">
      <alignment horizontal="center" vertical="center"/>
      <protection locked="0"/>
    </xf>
    <xf numFmtId="0" fontId="3" fillId="0" borderId="2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2" xfId="0" applyFont="1" applyBorder="1" applyAlignment="1">
      <alignment horizontal="center" vertical="center"/>
    </xf>
    <xf numFmtId="0" fontId="2" fillId="0" borderId="45" xfId="0" applyFont="1" applyBorder="1" applyAlignment="1">
      <alignment horizontal="center" vertical="center"/>
    </xf>
    <xf numFmtId="0" fontId="2" fillId="2" borderId="45" xfId="0" applyFont="1" applyFill="1" applyBorder="1" applyAlignment="1" applyProtection="1">
      <alignment horizontal="left" vertical="center"/>
      <protection locked="0"/>
    </xf>
    <xf numFmtId="0" fontId="3" fillId="0" borderId="28" xfId="0" applyFont="1" applyBorder="1" applyAlignment="1">
      <alignment horizontal="center" vertical="center"/>
    </xf>
    <xf numFmtId="0" fontId="2" fillId="0" borderId="8" xfId="0" applyFont="1" applyBorder="1" applyAlignment="1">
      <alignment horizontal="center" vertical="center" wrapText="1"/>
    </xf>
    <xf numFmtId="0" fontId="15" fillId="0" borderId="36" xfId="0" quotePrefix="1" applyFont="1" applyBorder="1" applyAlignment="1">
      <alignment horizontal="left" vertical="center" wrapText="1"/>
    </xf>
    <xf numFmtId="0" fontId="9" fillId="0" borderId="0" xfId="0" applyFont="1" applyAlignment="1">
      <alignment wrapText="1"/>
    </xf>
    <xf numFmtId="0" fontId="24" fillId="0" borderId="0" xfId="0" applyFont="1" applyAlignment="1">
      <alignment vertical="center"/>
    </xf>
    <xf numFmtId="0" fontId="36" fillId="0" borderId="0" xfId="0" applyFont="1"/>
    <xf numFmtId="0" fontId="7" fillId="0" borderId="0" xfId="1" applyFont="1" applyAlignment="1">
      <alignment vertical="center"/>
    </xf>
    <xf numFmtId="0" fontId="7" fillId="0" borderId="0" xfId="1" applyFont="1" applyAlignment="1">
      <alignment horizontal="center" vertical="center"/>
    </xf>
    <xf numFmtId="0" fontId="2" fillId="0" borderId="37" xfId="0" applyFont="1" applyBorder="1"/>
    <xf numFmtId="0" fontId="2" fillId="0" borderId="27" xfId="0" applyFont="1" applyBorder="1"/>
    <xf numFmtId="0" fontId="2" fillId="2" borderId="26" xfId="0" applyFont="1" applyFill="1" applyBorder="1" applyAlignment="1" applyProtection="1">
      <alignment horizontal="center" vertical="center"/>
      <protection locked="0"/>
    </xf>
    <xf numFmtId="0" fontId="2" fillId="0" borderId="0" xfId="0" applyFont="1" applyAlignment="1">
      <alignment horizontal="center" vertical="center"/>
    </xf>
    <xf numFmtId="0" fontId="3" fillId="2" borderId="34" xfId="0" applyFont="1" applyFill="1" applyBorder="1" applyAlignment="1">
      <alignment horizontal="center" vertical="center"/>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2" xfId="0" applyFont="1" applyBorder="1" applyAlignment="1">
      <alignment vertical="center" wrapText="1"/>
    </xf>
    <xf numFmtId="0" fontId="2" fillId="0" borderId="29" xfId="0" applyFont="1" applyBorder="1" applyAlignment="1">
      <alignment horizontal="center" vertical="center" wrapText="1"/>
    </xf>
    <xf numFmtId="0" fontId="19" fillId="0" borderId="3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2" xfId="0" applyFont="1" applyBorder="1" applyAlignment="1">
      <alignment horizontal="center" vertical="center" wrapText="1"/>
    </xf>
    <xf numFmtId="0" fontId="19" fillId="0" borderId="54" xfId="0" applyFont="1" applyBorder="1" applyAlignment="1">
      <alignment horizontal="center" vertical="center" wrapText="1"/>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27" xfId="0" applyFont="1" applyBorder="1" applyAlignment="1">
      <alignment horizontal="center" vertical="center"/>
    </xf>
    <xf numFmtId="49" fontId="2" fillId="2" borderId="1" xfId="0" applyNumberFormat="1" applyFont="1" applyFill="1" applyBorder="1" applyAlignment="1" applyProtection="1">
      <alignment horizontal="left" vertical="center"/>
      <protection locked="0"/>
    </xf>
    <xf numFmtId="49" fontId="2" fillId="2" borderId="53" xfId="0" applyNumberFormat="1" applyFont="1" applyFill="1" applyBorder="1" applyAlignment="1" applyProtection="1">
      <alignment horizontal="left" vertical="center"/>
      <protection locked="0"/>
    </xf>
    <xf numFmtId="49" fontId="2" fillId="2" borderId="27" xfId="0" applyNumberFormat="1" applyFont="1" applyFill="1" applyBorder="1" applyAlignment="1" applyProtection="1">
      <alignment horizontal="left" vertical="center" wrapText="1"/>
      <protection locked="0"/>
    </xf>
    <xf numFmtId="49" fontId="2" fillId="2" borderId="54" xfId="0" applyNumberFormat="1" applyFont="1" applyFill="1" applyBorder="1" applyAlignment="1" applyProtection="1">
      <alignment horizontal="left" vertical="center" wrapText="1"/>
      <protection locked="0"/>
    </xf>
    <xf numFmtId="0" fontId="7" fillId="0" borderId="0" xfId="0" applyFont="1" applyAlignment="1">
      <alignment horizontal="justify" vertical="top" wrapText="1"/>
    </xf>
    <xf numFmtId="0" fontId="3" fillId="0" borderId="40" xfId="0" applyFont="1" applyBorder="1" applyAlignment="1">
      <alignment horizontal="center" vertical="center"/>
    </xf>
    <xf numFmtId="0" fontId="3" fillId="0" borderId="6"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xf>
    <xf numFmtId="0" fontId="0" fillId="0" borderId="0" xfId="0" applyAlignment="1">
      <alignment horizontal="center"/>
    </xf>
    <xf numFmtId="0" fontId="2" fillId="0" borderId="28" xfId="0" quotePrefix="1" applyFont="1" applyBorder="1" applyAlignment="1">
      <alignment horizontal="center" vertical="center"/>
    </xf>
    <xf numFmtId="0" fontId="2" fillId="0" borderId="8" xfId="0" applyFont="1" applyBorder="1" applyAlignment="1">
      <alignment horizontal="center" vertical="center"/>
    </xf>
    <xf numFmtId="0" fontId="3" fillId="7" borderId="28" xfId="0" applyFont="1" applyFill="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2" fillId="0" borderId="0" xfId="0" applyFont="1" applyAlignment="1">
      <alignment horizontal="justify" vertical="top" wrapText="1"/>
    </xf>
    <xf numFmtId="0" fontId="8" fillId="0" borderId="0" xfId="0" applyFont="1" applyAlignment="1">
      <alignment horizontal="justify" vertical="top"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0" xfId="0" applyFont="1" applyAlignment="1">
      <alignment vertical="center"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2" fillId="2" borderId="4" xfId="0" applyFont="1" applyFill="1" applyBorder="1" applyAlignment="1" applyProtection="1">
      <alignment horizontal="left" vertical="center"/>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2" fillId="2" borderId="1" xfId="0" applyFont="1" applyFill="1" applyBorder="1" applyAlignment="1" applyProtection="1">
      <alignment horizontal="left" vertical="center"/>
      <protection locked="0"/>
    </xf>
    <xf numFmtId="0" fontId="2" fillId="0" borderId="0" xfId="0" applyFont="1" applyAlignment="1">
      <alignment horizontal="left" vertical="center"/>
    </xf>
    <xf numFmtId="14" fontId="2" fillId="2" borderId="2" xfId="0" applyNumberFormat="1" applyFont="1" applyFill="1" applyBorder="1" applyAlignment="1" applyProtection="1">
      <alignment horizontal="left" vertical="center"/>
      <protection locked="0"/>
    </xf>
    <xf numFmtId="14" fontId="2" fillId="2" borderId="3" xfId="0" applyNumberFormat="1" applyFont="1" applyFill="1" applyBorder="1" applyAlignment="1" applyProtection="1">
      <alignment horizontal="left" vertical="center"/>
      <protection locked="0"/>
    </xf>
    <xf numFmtId="0" fontId="2" fillId="9" borderId="17" xfId="0" applyFont="1" applyFill="1" applyBorder="1" applyAlignment="1" applyProtection="1">
      <alignment horizontal="center" vertical="center"/>
      <protection locked="0"/>
    </xf>
    <xf numFmtId="0" fontId="2" fillId="9" borderId="12" xfId="0"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2" fillId="9" borderId="51" xfId="0" applyFont="1" applyFill="1" applyBorder="1" applyAlignment="1" applyProtection="1">
      <alignment horizontal="center" vertical="center"/>
      <protection locked="0"/>
    </xf>
    <xf numFmtId="0" fontId="2" fillId="9" borderId="52" xfId="0" applyFon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2" fillId="0" borderId="3"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wrapText="1"/>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left" vertical="center" wrapText="1"/>
    </xf>
    <xf numFmtId="0" fontId="3" fillId="0" borderId="39" xfId="0" applyFont="1" applyBorder="1" applyAlignment="1">
      <alignment horizontal="left" vertical="center" wrapText="1"/>
    </xf>
    <xf numFmtId="0" fontId="3" fillId="0" borderId="13" xfId="0" applyFont="1" applyBorder="1" applyAlignment="1">
      <alignment horizontal="left" vertical="center" wrapText="1"/>
    </xf>
    <xf numFmtId="0" fontId="2" fillId="0" borderId="17" xfId="0" applyFont="1" applyBorder="1" applyAlignment="1">
      <alignment horizontal="left" vertical="center" wrapText="1"/>
    </xf>
    <xf numFmtId="0" fontId="0" fillId="0" borderId="3" xfId="0" applyBorder="1" applyAlignment="1">
      <alignment horizontal="left" vertical="center" wrapText="1"/>
    </xf>
    <xf numFmtId="0" fontId="5" fillId="0" borderId="17" xfId="0" applyFont="1" applyBorder="1" applyAlignment="1">
      <alignment horizontal="left" vertical="center" wrapText="1"/>
    </xf>
    <xf numFmtId="0" fontId="3" fillId="8" borderId="15" xfId="0" applyFont="1" applyFill="1" applyBorder="1" applyAlignment="1">
      <alignment horizontal="center" vertical="center"/>
    </xf>
    <xf numFmtId="0" fontId="3" fillId="8" borderId="13"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43" xfId="0" applyFont="1" applyBorder="1" applyAlignment="1">
      <alignment horizontal="center" vertical="center" wrapText="1"/>
    </xf>
    <xf numFmtId="0" fontId="24" fillId="0" borderId="0" xfId="0" applyFont="1" applyAlignment="1">
      <alignment horizontal="left" vertical="center" wrapText="1"/>
    </xf>
    <xf numFmtId="0" fontId="3" fillId="0" borderId="0" xfId="0" applyFont="1" applyAlignment="1">
      <alignment horizontal="justify" vertical="top" wrapText="1"/>
    </xf>
    <xf numFmtId="0" fontId="2" fillId="0" borderId="40" xfId="0" applyFont="1" applyBorder="1" applyAlignment="1">
      <alignment horizontal="center" vertical="center" wrapText="1"/>
    </xf>
    <xf numFmtId="0" fontId="19" fillId="0" borderId="0" xfId="0" applyFont="1" applyAlignment="1">
      <alignment horizontal="left" vertical="center" wrapText="1"/>
    </xf>
    <xf numFmtId="0" fontId="19" fillId="0" borderId="31" xfId="0" quotePrefix="1" applyFont="1" applyBorder="1" applyAlignment="1">
      <alignment horizontal="left" vertical="center" wrapText="1"/>
    </xf>
    <xf numFmtId="0" fontId="19" fillId="0" borderId="32" xfId="0" applyFont="1" applyBorder="1" applyAlignment="1">
      <alignment horizontal="left"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5" fillId="0" borderId="31" xfId="0" quotePrefix="1" applyFont="1" applyBorder="1" applyAlignment="1">
      <alignment horizontal="left" vertical="center" wrapText="1"/>
    </xf>
    <xf numFmtId="0" fontId="15" fillId="0" borderId="32" xfId="0" quotePrefix="1" applyFont="1" applyBorder="1" applyAlignment="1">
      <alignment horizontal="left" vertical="center" wrapText="1"/>
    </xf>
    <xf numFmtId="0" fontId="16" fillId="0" borderId="22" xfId="0" applyFont="1" applyBorder="1" applyAlignment="1">
      <alignment horizontal="left" vertical="center" wrapText="1"/>
    </xf>
    <xf numFmtId="0" fontId="16" fillId="0" borderId="30" xfId="0" applyFont="1" applyBorder="1" applyAlignment="1">
      <alignment horizontal="left" vertical="center" wrapText="1"/>
    </xf>
    <xf numFmtId="0" fontId="16" fillId="0" borderId="24" xfId="0" applyFont="1" applyBorder="1" applyAlignment="1">
      <alignment horizontal="left" vertical="center" wrapText="1"/>
    </xf>
    <xf numFmtId="0" fontId="16" fillId="0" borderId="37" xfId="0" applyFont="1" applyBorder="1" applyAlignment="1">
      <alignment horizontal="left" vertical="center" wrapText="1"/>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29" xfId="0" applyFont="1" applyBorder="1" applyAlignment="1">
      <alignment horizontal="left" vertical="center" wrapText="1"/>
    </xf>
    <xf numFmtId="0" fontId="16" fillId="0" borderId="36" xfId="0" applyFont="1" applyBorder="1" applyAlignment="1">
      <alignment horizontal="left" vertical="center" wrapText="1"/>
    </xf>
    <xf numFmtId="0" fontId="16" fillId="0" borderId="33" xfId="0" applyFont="1" applyBorder="1" applyAlignment="1">
      <alignment horizontal="left" vertical="center" wrapText="1"/>
    </xf>
    <xf numFmtId="0" fontId="16" fillId="0" borderId="29"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3" xfId="0" applyFont="1" applyBorder="1" applyAlignment="1">
      <alignment horizontal="center" vertical="center" wrapText="1"/>
    </xf>
    <xf numFmtId="0" fontId="26" fillId="0" borderId="36" xfId="0" applyFont="1" applyBorder="1" applyAlignment="1">
      <alignment horizontal="left" vertical="center" wrapText="1"/>
    </xf>
    <xf numFmtId="0" fontId="26" fillId="0" borderId="33"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26" fillId="0" borderId="37"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16" fillId="0" borderId="2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3" fillId="3" borderId="29" xfId="0" applyFont="1" applyFill="1" applyBorder="1" applyAlignment="1" applyProtection="1">
      <alignment horizontal="left" vertical="center" wrapText="1"/>
      <protection locked="0"/>
    </xf>
    <xf numFmtId="0" fontId="13" fillId="3" borderId="36" xfId="0" applyFont="1" applyFill="1" applyBorder="1" applyAlignment="1" applyProtection="1">
      <alignment horizontal="left" vertical="center" wrapText="1"/>
      <protection locked="0"/>
    </xf>
    <xf numFmtId="0" fontId="13" fillId="3" borderId="33" xfId="0" applyFont="1" applyFill="1" applyBorder="1" applyAlignment="1" applyProtection="1">
      <alignment horizontal="left" vertical="center" wrapText="1"/>
      <protection locked="0"/>
    </xf>
    <xf numFmtId="0" fontId="12" fillId="0" borderId="2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5" xfId="0" applyFont="1" applyBorder="1" applyAlignment="1">
      <alignment horizontal="center" vertical="center" wrapText="1"/>
    </xf>
    <xf numFmtId="0" fontId="23" fillId="0" borderId="25" xfId="0" applyFont="1" applyBorder="1" applyAlignment="1">
      <alignment horizontal="center" vertical="center" wrapText="1"/>
    </xf>
    <xf numFmtId="0" fontId="13" fillId="0" borderId="25" xfId="0" applyFont="1" applyBorder="1" applyAlignment="1">
      <alignment horizontal="center" vertical="center" wrapText="1"/>
    </xf>
    <xf numFmtId="1" fontId="28" fillId="3" borderId="29" xfId="0" applyNumberFormat="1" applyFont="1" applyFill="1" applyBorder="1" applyAlignment="1">
      <alignment horizontal="center" vertical="center" wrapText="1"/>
    </xf>
    <xf numFmtId="1" fontId="28" fillId="3" borderId="36" xfId="0" applyNumberFormat="1" applyFont="1" applyFill="1" applyBorder="1" applyAlignment="1">
      <alignment horizontal="center" vertical="center" wrapText="1"/>
    </xf>
    <xf numFmtId="1" fontId="28" fillId="3" borderId="33" xfId="0" applyNumberFormat="1" applyFont="1" applyFill="1" applyBorder="1" applyAlignment="1">
      <alignment horizontal="center" vertical="center" wrapText="1"/>
    </xf>
    <xf numFmtId="0" fontId="13" fillId="0" borderId="3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30"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19" fillId="0" borderId="0" xfId="0" applyFont="1" applyAlignment="1">
      <alignment horizontal="justify" vertical="justify" wrapText="1"/>
    </xf>
    <xf numFmtId="0" fontId="7" fillId="3" borderId="29" xfId="0" applyFont="1" applyFill="1" applyBorder="1" applyAlignment="1" applyProtection="1">
      <alignment horizontal="left" vertical="center" wrapText="1"/>
      <protection locked="0"/>
    </xf>
    <xf numFmtId="0" fontId="7" fillId="6" borderId="25" xfId="0" applyFont="1" applyFill="1" applyBorder="1" applyAlignment="1" applyProtection="1">
      <alignment horizontal="left" vertical="center" wrapText="1"/>
      <protection locked="0"/>
    </xf>
    <xf numFmtId="0" fontId="25" fillId="0" borderId="29"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3" xfId="0" applyFont="1" applyBorder="1" applyAlignment="1">
      <alignment horizontal="center" vertical="center" wrapText="1"/>
    </xf>
    <xf numFmtId="0" fontId="29" fillId="6" borderId="25" xfId="0" applyFont="1" applyFill="1" applyBorder="1" applyAlignment="1" applyProtection="1">
      <alignment horizontal="left" vertical="center" wrapText="1"/>
      <protection locked="0"/>
    </xf>
    <xf numFmtId="0" fontId="19" fillId="0" borderId="22" xfId="0" applyFont="1" applyBorder="1" applyAlignment="1">
      <alignment horizontal="left" vertical="center" wrapText="1"/>
    </xf>
    <xf numFmtId="0" fontId="23" fillId="0" borderId="30" xfId="0" applyFont="1" applyBorder="1" applyAlignment="1">
      <alignment horizontal="left" vertical="center" wrapText="1"/>
    </xf>
    <xf numFmtId="0" fontId="23" fillId="0" borderId="24" xfId="0" applyFont="1" applyBorder="1" applyAlignment="1">
      <alignment horizontal="left" vertical="center" wrapText="1"/>
    </xf>
    <xf numFmtId="0" fontId="23" fillId="0" borderId="37"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8" fillId="3" borderId="29"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11" fillId="4" borderId="1" xfId="1" applyFont="1" applyFill="1" applyBorder="1" applyAlignment="1">
      <alignment vertical="center"/>
    </xf>
    <xf numFmtId="0" fontId="12" fillId="4" borderId="1" xfId="0" applyFont="1" applyFill="1" applyBorder="1"/>
    <xf numFmtId="0" fontId="23" fillId="0" borderId="1" xfId="0" applyFont="1" applyBorder="1"/>
    <xf numFmtId="0" fontId="30" fillId="0" borderId="22"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cellXfs>
  <cellStyles count="3">
    <cellStyle name="Normal" xfId="0" builtinId="0"/>
    <cellStyle name="Percent 2" xfId="2" xr:uid="{00000000-0005-0000-0000-000000000000}"/>
    <cellStyle name="Standard 2" xfId="1" xr:uid="{00000000-0005-0000-0000-000002000000}"/>
  </cellStyles>
  <dxfs count="68">
    <dxf>
      <fill>
        <patternFill>
          <bgColor rgb="FFF2F2F2"/>
        </patternFill>
      </fill>
    </dxf>
    <dxf>
      <fill>
        <patternFill>
          <bgColor theme="0" tint="-4.9989318521683403E-2"/>
        </patternFill>
      </fill>
    </dxf>
    <dxf>
      <fill>
        <patternFill>
          <bgColor rgb="FFFFFF99"/>
        </patternFill>
      </fill>
    </dxf>
    <dxf>
      <fill>
        <patternFill>
          <bgColor rgb="FFCCFFCC"/>
        </patternFill>
      </fill>
    </dxf>
    <dxf>
      <fill>
        <patternFill>
          <bgColor rgb="FFFF7C80"/>
        </patternFill>
      </fill>
    </dxf>
    <dxf>
      <fill>
        <patternFill>
          <bgColor rgb="FFFF7C80"/>
        </patternFill>
      </fill>
    </dxf>
    <dxf>
      <fill>
        <patternFill patternType="lightUp">
          <fgColor theme="1" tint="0.499984740745262"/>
          <bgColor theme="0" tint="-0.24994659260841701"/>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patternType="lightUp">
          <fgColor theme="1" tint="0.499984740745262"/>
          <bgColor theme="0" tint="-0.24994659260841701"/>
        </patternFill>
      </fill>
    </dxf>
    <dxf>
      <fill>
        <patternFill patternType="lightUp">
          <fgColor theme="1" tint="0.499984740745262"/>
          <bgColor theme="0" tint="-0.24994659260841701"/>
        </patternFill>
      </fill>
    </dxf>
    <dxf>
      <fill>
        <patternFill>
          <bgColor rgb="FFCCFFCC"/>
        </patternFill>
      </fill>
    </dxf>
    <dxf>
      <fill>
        <patternFill>
          <bgColor theme="0"/>
        </patternFill>
      </fill>
    </dxf>
    <dxf>
      <fill>
        <patternFill>
          <bgColor rgb="FF92D050"/>
        </patternFill>
      </fill>
    </dxf>
    <dxf>
      <fill>
        <patternFill>
          <bgColor rgb="FFCCFFCC"/>
        </patternFill>
      </fill>
    </dxf>
    <dxf>
      <fill>
        <patternFill>
          <bgColor rgb="FFCBCDDF"/>
        </patternFill>
      </fill>
    </dxf>
    <dxf>
      <fill>
        <patternFill>
          <bgColor rgb="FFF2F2F2"/>
        </patternFill>
      </fill>
    </dxf>
    <dxf>
      <fill>
        <patternFill>
          <bgColor theme="0" tint="-4.9989318521683403E-2"/>
        </patternFill>
      </fill>
    </dxf>
    <dxf>
      <fill>
        <patternFill>
          <bgColor rgb="FFCCFFCC"/>
        </patternFill>
      </fill>
    </dxf>
    <dxf>
      <fill>
        <patternFill>
          <bgColor rgb="FFFFFF99"/>
        </patternFill>
      </fill>
    </dxf>
    <dxf>
      <fill>
        <patternFill>
          <bgColor theme="0"/>
        </patternFill>
      </fill>
    </dxf>
    <dxf>
      <fill>
        <patternFill>
          <bgColor rgb="FFCBCDDF"/>
        </patternFill>
      </fill>
    </dxf>
    <dxf>
      <fill>
        <patternFill patternType="lightUp"/>
      </fill>
    </dxf>
    <dxf>
      <fill>
        <patternFill>
          <bgColor theme="0" tint="-4.9989318521683403E-2"/>
        </patternFill>
      </fill>
    </dxf>
    <dxf>
      <fill>
        <patternFill>
          <bgColor rgb="FFCCFFCC"/>
        </patternFill>
      </fill>
    </dxf>
    <dxf>
      <fill>
        <patternFill>
          <bgColor theme="0"/>
        </patternFill>
      </fill>
    </dxf>
    <dxf>
      <fill>
        <patternFill>
          <bgColor rgb="FFCCFFCC"/>
        </patternFill>
      </fill>
    </dxf>
    <dxf>
      <fill>
        <patternFill>
          <bgColor rgb="FFCBCDDF"/>
        </patternFill>
      </fill>
    </dxf>
    <dxf>
      <fill>
        <patternFill>
          <bgColor rgb="FFF2F2F2"/>
        </patternFill>
      </fill>
    </dxf>
    <dxf>
      <fill>
        <patternFill>
          <bgColor theme="0" tint="-4.9989318521683403E-2"/>
        </patternFill>
      </fill>
    </dxf>
    <dxf>
      <fill>
        <patternFill>
          <bgColor rgb="FFCCFFCC"/>
        </patternFill>
      </fill>
    </dxf>
    <dxf>
      <fill>
        <patternFill>
          <bgColor rgb="FFFFFF99"/>
        </patternFill>
      </fill>
    </dxf>
    <dxf>
      <fill>
        <patternFill>
          <bgColor theme="0"/>
        </patternFill>
      </fill>
    </dxf>
    <dxf>
      <fill>
        <patternFill>
          <bgColor rgb="FFCBCDDF"/>
        </patternFill>
      </fill>
    </dxf>
    <dxf>
      <fill>
        <patternFill patternType="lightUp"/>
      </fill>
    </dxf>
    <dxf>
      <fill>
        <patternFill>
          <bgColor theme="0" tint="-4.9989318521683403E-2"/>
        </patternFill>
      </fill>
    </dxf>
    <dxf>
      <fill>
        <patternFill>
          <bgColor rgb="FFCBCDDF"/>
        </patternFill>
      </fill>
    </dxf>
    <dxf>
      <fill>
        <patternFill>
          <bgColor rgb="FFCBCDDF"/>
        </patternFill>
      </fill>
    </dxf>
    <dxf>
      <fill>
        <patternFill>
          <bgColor rgb="FFFFFF99"/>
        </patternFill>
      </fill>
    </dxf>
    <dxf>
      <fill>
        <patternFill>
          <bgColor rgb="FFCCFFCC"/>
        </patternFill>
      </fill>
    </dxf>
    <dxf>
      <fill>
        <patternFill patternType="lightUp"/>
      </fill>
    </dxf>
    <dxf>
      <fill>
        <patternFill patternType="solid"/>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CFFCC"/>
        </patternFill>
      </fill>
    </dxf>
    <dxf>
      <fill>
        <patternFill>
          <bgColor rgb="FFFFFF99"/>
        </patternFill>
      </fill>
    </dxf>
    <dxf>
      <fill>
        <patternFill>
          <bgColor rgb="FFCBCDDF"/>
        </patternFill>
      </fill>
    </dxf>
    <dxf>
      <fill>
        <patternFill>
          <bgColor rgb="FFCCFFCC"/>
        </patternFill>
      </fill>
    </dxf>
    <dxf>
      <fill>
        <patternFill>
          <bgColor rgb="FFFFFF99"/>
        </patternFill>
      </fill>
    </dxf>
    <dxf>
      <fill>
        <patternFill>
          <bgColor theme="0"/>
        </patternFill>
      </fill>
    </dxf>
    <dxf>
      <fill>
        <patternFill>
          <bgColor rgb="FFFFFF99"/>
        </patternFill>
      </fill>
    </dxf>
    <dxf>
      <fill>
        <patternFill>
          <bgColor rgb="FFCCFFCC"/>
        </patternFill>
      </fill>
    </dxf>
    <dxf>
      <fill>
        <patternFill patternType="solid"/>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s>
  <tableStyles count="0" defaultTableStyle="TableStyleMedium2" defaultPivotStyle="PivotStyleLight16"/>
  <colors>
    <mruColors>
      <color rgb="FFFFFF99"/>
      <color rgb="FFF2F2F2"/>
      <color rgb="FFCCFFCC"/>
      <color rgb="FFB4B7D0"/>
      <color rgb="FFCBCDDF"/>
      <color rgb="FFFF7C80"/>
      <color rgb="FF99FF66"/>
      <color rgb="FF989CBE"/>
      <color rgb="FF6469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1877201</xdr:colOff>
      <xdr:row>17</xdr:row>
      <xdr:rowOff>0</xdr:rowOff>
    </xdr:from>
    <xdr:to>
      <xdr:col>3</xdr:col>
      <xdr:colOff>9523</xdr:colOff>
      <xdr:row>17</xdr:row>
      <xdr:rowOff>127289</xdr:rowOff>
    </xdr:to>
    <xdr:pic>
      <xdr:nvPicPr>
        <xdr:cNvPr id="16" name="Picture 15">
          <a:extLst>
            <a:ext uri="{FF2B5EF4-FFF2-40B4-BE49-F238E27FC236}">
              <a16:creationId xmlns:a16="http://schemas.microsoft.com/office/drawing/2014/main" id="{E4DED3FD-2C77-3291-6EAD-B805D7D572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3131002" y="2993571"/>
          <a:ext cx="134516" cy="127289"/>
        </a:xfrm>
        <a:prstGeom prst="rect">
          <a:avLst/>
        </a:prstGeom>
      </xdr:spPr>
    </xdr:pic>
    <xdr:clientData/>
  </xdr:twoCellAnchor>
  <xdr:twoCellAnchor editAs="oneCell">
    <xdr:from>
      <xdr:col>2</xdr:col>
      <xdr:colOff>1877201</xdr:colOff>
      <xdr:row>15</xdr:row>
      <xdr:rowOff>0</xdr:rowOff>
    </xdr:from>
    <xdr:to>
      <xdr:col>3</xdr:col>
      <xdr:colOff>9523</xdr:colOff>
      <xdr:row>15</xdr:row>
      <xdr:rowOff>127289</xdr:rowOff>
    </xdr:to>
    <xdr:pic>
      <xdr:nvPicPr>
        <xdr:cNvPr id="17" name="Picture 16">
          <a:extLst>
            <a:ext uri="{FF2B5EF4-FFF2-40B4-BE49-F238E27FC236}">
              <a16:creationId xmlns:a16="http://schemas.microsoft.com/office/drawing/2014/main" id="{AD7E5A80-6C09-4C4E-B19F-B0A136AE53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3131002" y="2760306"/>
          <a:ext cx="134516" cy="127289"/>
        </a:xfrm>
        <a:prstGeom prst="rect">
          <a:avLst/>
        </a:prstGeom>
      </xdr:spPr>
    </xdr:pic>
    <xdr:clientData/>
  </xdr:twoCellAnchor>
  <xdr:twoCellAnchor editAs="oneCell">
    <xdr:from>
      <xdr:col>11</xdr:col>
      <xdr:colOff>1395766</xdr:colOff>
      <xdr:row>0</xdr:row>
      <xdr:rowOff>61674</xdr:rowOff>
    </xdr:from>
    <xdr:to>
      <xdr:col>12</xdr:col>
      <xdr:colOff>497</xdr:colOff>
      <xdr:row>1</xdr:row>
      <xdr:rowOff>5760</xdr:rowOff>
    </xdr:to>
    <xdr:pic>
      <xdr:nvPicPr>
        <xdr:cNvPr id="4" name="Picture 3">
          <a:extLst>
            <a:ext uri="{FF2B5EF4-FFF2-40B4-BE49-F238E27FC236}">
              <a16:creationId xmlns:a16="http://schemas.microsoft.com/office/drawing/2014/main" id="{3147DC21-6BEA-1369-BF68-9023C700E2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2493" y="61674"/>
          <a:ext cx="2309090" cy="446313"/>
        </a:xfrm>
        <a:prstGeom prst="rect">
          <a:avLst/>
        </a:prstGeom>
      </xdr:spPr>
    </xdr:pic>
    <xdr:clientData/>
  </xdr:twoCellAnchor>
  <xdr:oneCellAnchor>
    <xdr:from>
      <xdr:col>7</xdr:col>
      <xdr:colOff>942781</xdr:colOff>
      <xdr:row>17</xdr:row>
      <xdr:rowOff>0</xdr:rowOff>
    </xdr:from>
    <xdr:ext cx="132183" cy="127289"/>
    <xdr:pic>
      <xdr:nvPicPr>
        <xdr:cNvPr id="2" name="Picture 17">
          <a:extLst>
            <a:ext uri="{FF2B5EF4-FFF2-40B4-BE49-F238E27FC236}">
              <a16:creationId xmlns:a16="http://schemas.microsoft.com/office/drawing/2014/main" id="{1F410951-1415-4475-83BC-2729D6FE66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8458006" y="3429000"/>
          <a:ext cx="132183" cy="1272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1276350</xdr:colOff>
      <xdr:row>0</xdr:row>
      <xdr:rowOff>0</xdr:rowOff>
    </xdr:from>
    <xdr:to>
      <xdr:col>8</xdr:col>
      <xdr:colOff>113975</xdr:colOff>
      <xdr:row>0</xdr:row>
      <xdr:rowOff>442814</xdr:rowOff>
    </xdr:to>
    <xdr:pic>
      <xdr:nvPicPr>
        <xdr:cNvPr id="3" name="Picture 2">
          <a:extLst>
            <a:ext uri="{FF2B5EF4-FFF2-40B4-BE49-F238E27FC236}">
              <a16:creationId xmlns:a16="http://schemas.microsoft.com/office/drawing/2014/main" id="{02500E94-0809-430E-B581-A6D716393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8575" y="0"/>
          <a:ext cx="2199950" cy="442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1285875</xdr:colOff>
      <xdr:row>0</xdr:row>
      <xdr:rowOff>0</xdr:rowOff>
    </xdr:from>
    <xdr:to>
      <xdr:col>8</xdr:col>
      <xdr:colOff>120325</xdr:colOff>
      <xdr:row>0</xdr:row>
      <xdr:rowOff>442814</xdr:rowOff>
    </xdr:to>
    <xdr:pic>
      <xdr:nvPicPr>
        <xdr:cNvPr id="3" name="Picture 2">
          <a:extLst>
            <a:ext uri="{FF2B5EF4-FFF2-40B4-BE49-F238E27FC236}">
              <a16:creationId xmlns:a16="http://schemas.microsoft.com/office/drawing/2014/main" id="{CF664A32-3070-4AAA-9426-411546633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0"/>
          <a:ext cx="2196775" cy="4428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5103495</xdr:colOff>
      <xdr:row>31</xdr:row>
      <xdr:rowOff>5715</xdr:rowOff>
    </xdr:from>
    <xdr:ext cx="0" cy="85725"/>
    <xdr:pic>
      <xdr:nvPicPr>
        <xdr:cNvPr id="22" name="Grafik 18">
          <a:extLst>
            <a:ext uri="{FF2B5EF4-FFF2-40B4-BE49-F238E27FC236}">
              <a16:creationId xmlns:a16="http://schemas.microsoft.com/office/drawing/2014/main" id="{852B8D9D-48A7-4479-A56D-D97F80383A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2170" y="112966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485775</xdr:colOff>
      <xdr:row>9</xdr:row>
      <xdr:rowOff>0</xdr:rowOff>
    </xdr:from>
    <xdr:to>
      <xdr:col>12</xdr:col>
      <xdr:colOff>1166</xdr:colOff>
      <xdr:row>9</xdr:row>
      <xdr:rowOff>127289</xdr:rowOff>
    </xdr:to>
    <xdr:pic>
      <xdr:nvPicPr>
        <xdr:cNvPr id="2" name="Picture 1">
          <a:extLst>
            <a:ext uri="{FF2B5EF4-FFF2-40B4-BE49-F238E27FC236}">
              <a16:creationId xmlns:a16="http://schemas.microsoft.com/office/drawing/2014/main" id="{3B16D570-B17D-41FF-B98A-58B6FCB4B2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1752600"/>
          <a:ext cx="134516" cy="127289"/>
        </a:xfrm>
        <a:prstGeom prst="rect">
          <a:avLst/>
        </a:prstGeom>
      </xdr:spPr>
    </xdr:pic>
    <xdr:clientData/>
  </xdr:twoCellAnchor>
  <xdr:twoCellAnchor editAs="oneCell">
    <xdr:from>
      <xdr:col>11</xdr:col>
      <xdr:colOff>485775</xdr:colOff>
      <xdr:row>12</xdr:row>
      <xdr:rowOff>0</xdr:rowOff>
    </xdr:from>
    <xdr:to>
      <xdr:col>12</xdr:col>
      <xdr:colOff>1166</xdr:colOff>
      <xdr:row>12</xdr:row>
      <xdr:rowOff>127289</xdr:rowOff>
    </xdr:to>
    <xdr:pic>
      <xdr:nvPicPr>
        <xdr:cNvPr id="3" name="Picture 2">
          <a:extLst>
            <a:ext uri="{FF2B5EF4-FFF2-40B4-BE49-F238E27FC236}">
              <a16:creationId xmlns:a16="http://schemas.microsoft.com/office/drawing/2014/main" id="{B8C36D19-F646-4626-92A6-5455BB6A6F1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410575" y="3724275"/>
          <a:ext cx="134516" cy="127289"/>
        </a:xfrm>
        <a:prstGeom prst="rect">
          <a:avLst/>
        </a:prstGeom>
      </xdr:spPr>
    </xdr:pic>
    <xdr:clientData/>
  </xdr:twoCellAnchor>
  <xdr:twoCellAnchor editAs="oneCell">
    <xdr:from>
      <xdr:col>11</xdr:col>
      <xdr:colOff>485775</xdr:colOff>
      <xdr:row>15</xdr:row>
      <xdr:rowOff>0</xdr:rowOff>
    </xdr:from>
    <xdr:to>
      <xdr:col>12</xdr:col>
      <xdr:colOff>1166</xdr:colOff>
      <xdr:row>15</xdr:row>
      <xdr:rowOff>127289</xdr:rowOff>
    </xdr:to>
    <xdr:pic>
      <xdr:nvPicPr>
        <xdr:cNvPr id="4" name="Picture 3">
          <a:extLst>
            <a:ext uri="{FF2B5EF4-FFF2-40B4-BE49-F238E27FC236}">
              <a16:creationId xmlns:a16="http://schemas.microsoft.com/office/drawing/2014/main" id="{F16949AF-850E-4707-940D-448ACE324D8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3819525"/>
          <a:ext cx="134516" cy="127289"/>
        </a:xfrm>
        <a:prstGeom prst="rect">
          <a:avLst/>
        </a:prstGeom>
      </xdr:spPr>
    </xdr:pic>
    <xdr:clientData/>
  </xdr:twoCellAnchor>
  <xdr:twoCellAnchor editAs="oneCell">
    <xdr:from>
      <xdr:col>11</xdr:col>
      <xdr:colOff>485775</xdr:colOff>
      <xdr:row>21</xdr:row>
      <xdr:rowOff>0</xdr:rowOff>
    </xdr:from>
    <xdr:to>
      <xdr:col>12</xdr:col>
      <xdr:colOff>1166</xdr:colOff>
      <xdr:row>21</xdr:row>
      <xdr:rowOff>127289</xdr:rowOff>
    </xdr:to>
    <xdr:pic>
      <xdr:nvPicPr>
        <xdr:cNvPr id="5" name="Picture 4">
          <a:extLst>
            <a:ext uri="{FF2B5EF4-FFF2-40B4-BE49-F238E27FC236}">
              <a16:creationId xmlns:a16="http://schemas.microsoft.com/office/drawing/2014/main" id="{59BF33DE-C248-467E-B6C5-73F0824112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5934075"/>
          <a:ext cx="134516" cy="127289"/>
        </a:xfrm>
        <a:prstGeom prst="rect">
          <a:avLst/>
        </a:prstGeom>
      </xdr:spPr>
    </xdr:pic>
    <xdr:clientData/>
  </xdr:twoCellAnchor>
  <xdr:twoCellAnchor editAs="oneCell">
    <xdr:from>
      <xdr:col>11</xdr:col>
      <xdr:colOff>485775</xdr:colOff>
      <xdr:row>33</xdr:row>
      <xdr:rowOff>0</xdr:rowOff>
    </xdr:from>
    <xdr:to>
      <xdr:col>12</xdr:col>
      <xdr:colOff>1166</xdr:colOff>
      <xdr:row>33</xdr:row>
      <xdr:rowOff>127289</xdr:rowOff>
    </xdr:to>
    <xdr:pic>
      <xdr:nvPicPr>
        <xdr:cNvPr id="6" name="Picture 5">
          <a:extLst>
            <a:ext uri="{FF2B5EF4-FFF2-40B4-BE49-F238E27FC236}">
              <a16:creationId xmlns:a16="http://schemas.microsoft.com/office/drawing/2014/main" id="{46B410E7-E8BB-4560-9638-2E8392E08A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9705975"/>
          <a:ext cx="134516" cy="127289"/>
        </a:xfrm>
        <a:prstGeom prst="rect">
          <a:avLst/>
        </a:prstGeom>
      </xdr:spPr>
    </xdr:pic>
    <xdr:clientData/>
  </xdr:twoCellAnchor>
  <xdr:twoCellAnchor editAs="oneCell">
    <xdr:from>
      <xdr:col>1</xdr:col>
      <xdr:colOff>1343025</xdr:colOff>
      <xdr:row>3</xdr:row>
      <xdr:rowOff>0</xdr:rowOff>
    </xdr:from>
    <xdr:to>
      <xdr:col>2</xdr:col>
      <xdr:colOff>10691</xdr:colOff>
      <xdr:row>3</xdr:row>
      <xdr:rowOff>127289</xdr:rowOff>
    </xdr:to>
    <xdr:pic>
      <xdr:nvPicPr>
        <xdr:cNvPr id="8" name="Picture 7">
          <a:extLst>
            <a:ext uri="{FF2B5EF4-FFF2-40B4-BE49-F238E27FC236}">
              <a16:creationId xmlns:a16="http://schemas.microsoft.com/office/drawing/2014/main" id="{941784D7-D8DC-4C50-93EF-ADC5A75B6C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1895475" y="581025"/>
          <a:ext cx="134516" cy="127289"/>
        </a:xfrm>
        <a:prstGeom prst="rect">
          <a:avLst/>
        </a:prstGeom>
      </xdr:spPr>
    </xdr:pic>
    <xdr:clientData/>
  </xdr:twoCellAnchor>
  <xdr:twoCellAnchor editAs="oneCell">
    <xdr:from>
      <xdr:col>11</xdr:col>
      <xdr:colOff>495300</xdr:colOff>
      <xdr:row>3</xdr:row>
      <xdr:rowOff>0</xdr:rowOff>
    </xdr:from>
    <xdr:to>
      <xdr:col>12</xdr:col>
      <xdr:colOff>10691</xdr:colOff>
      <xdr:row>3</xdr:row>
      <xdr:rowOff>127289</xdr:rowOff>
    </xdr:to>
    <xdr:pic>
      <xdr:nvPicPr>
        <xdr:cNvPr id="9" name="Picture 8">
          <a:extLst>
            <a:ext uri="{FF2B5EF4-FFF2-40B4-BE49-F238E27FC236}">
              <a16:creationId xmlns:a16="http://schemas.microsoft.com/office/drawing/2014/main" id="{AC02D2F5-396D-48FA-A7C7-0686E050B39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53425" y="581025"/>
          <a:ext cx="134516" cy="127289"/>
        </a:xfrm>
        <a:prstGeom prst="rect">
          <a:avLst/>
        </a:prstGeom>
      </xdr:spPr>
    </xdr:pic>
    <xdr:clientData/>
  </xdr:twoCellAnchor>
  <xdr:twoCellAnchor editAs="oneCell">
    <xdr:from>
      <xdr:col>11</xdr:col>
      <xdr:colOff>485775</xdr:colOff>
      <xdr:row>6</xdr:row>
      <xdr:rowOff>276225</xdr:rowOff>
    </xdr:from>
    <xdr:to>
      <xdr:col>12</xdr:col>
      <xdr:colOff>1166</xdr:colOff>
      <xdr:row>7</xdr:row>
      <xdr:rowOff>117764</xdr:rowOff>
    </xdr:to>
    <xdr:pic>
      <xdr:nvPicPr>
        <xdr:cNvPr id="11" name="Picture 10">
          <a:extLst>
            <a:ext uri="{FF2B5EF4-FFF2-40B4-BE49-F238E27FC236}">
              <a16:creationId xmlns:a16="http://schemas.microsoft.com/office/drawing/2014/main" id="{F7C98415-083E-4EC4-8216-2681E637F8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91525" y="1400175"/>
          <a:ext cx="134516" cy="127289"/>
        </a:xfrm>
        <a:prstGeom prst="rect">
          <a:avLst/>
        </a:prstGeom>
      </xdr:spPr>
    </xdr:pic>
    <xdr:clientData/>
  </xdr:twoCellAnchor>
  <xdr:twoCellAnchor editAs="oneCell">
    <xdr:from>
      <xdr:col>13</xdr:col>
      <xdr:colOff>2886075</xdr:colOff>
      <xdr:row>0</xdr:row>
      <xdr:rowOff>28575</xdr:rowOff>
    </xdr:from>
    <xdr:to>
      <xdr:col>15</xdr:col>
      <xdr:colOff>15550</xdr:colOff>
      <xdr:row>0</xdr:row>
      <xdr:rowOff>471389</xdr:rowOff>
    </xdr:to>
    <xdr:pic>
      <xdr:nvPicPr>
        <xdr:cNvPr id="10" name="Picture 9">
          <a:extLst>
            <a:ext uri="{FF2B5EF4-FFF2-40B4-BE49-F238E27FC236}">
              <a16:creationId xmlns:a16="http://schemas.microsoft.com/office/drawing/2014/main" id="{3928EA6F-765B-4F4C-BCA4-B005E5185B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87225" y="28575"/>
          <a:ext cx="2206300" cy="44281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showGridLines="0" tabSelected="1" zoomScale="110" zoomScaleNormal="110" workbookViewId="0">
      <selection activeCell="K27" sqref="K27"/>
    </sheetView>
  </sheetViews>
  <sheetFormatPr defaultColWidth="8.7109375" defaultRowHeight="15" x14ac:dyDescent="0.25"/>
  <cols>
    <col min="1" max="1" width="1.42578125" customWidth="1"/>
    <col min="2" max="2" width="17.28515625" customWidth="1"/>
    <col min="3" max="3" width="30" customWidth="1"/>
    <col min="4" max="4" width="15.140625" customWidth="1"/>
    <col min="5" max="5" width="16.42578125" customWidth="1"/>
    <col min="6" max="6" width="15.42578125" customWidth="1"/>
    <col min="7" max="7" width="17" customWidth="1"/>
    <col min="8" max="8" width="16" customWidth="1"/>
    <col min="10" max="10" width="18.28515625" customWidth="1"/>
    <col min="11" max="11" width="40.42578125" customWidth="1"/>
    <col min="12" max="12" width="54.42578125" customWidth="1"/>
  </cols>
  <sheetData>
    <row r="1" spans="2:11" ht="39.75" customHeight="1" x14ac:dyDescent="0.25"/>
    <row r="2" spans="2:11" ht="35.25" customHeight="1" x14ac:dyDescent="0.25">
      <c r="B2" s="70" t="s">
        <v>69</v>
      </c>
      <c r="C2" s="4"/>
    </row>
    <row r="3" spans="2:11" s="1" customFormat="1" ht="27.75" customHeight="1" x14ac:dyDescent="0.2">
      <c r="B3" s="107" t="s">
        <v>58</v>
      </c>
      <c r="C3" s="107"/>
      <c r="D3" s="107"/>
      <c r="E3" s="107"/>
      <c r="F3" s="107"/>
      <c r="G3" s="107"/>
      <c r="H3" s="107"/>
    </row>
    <row r="4" spans="2:11" s="1" customFormat="1" ht="24.75" customHeight="1" x14ac:dyDescent="0.2">
      <c r="B4" s="108"/>
      <c r="C4" s="108"/>
      <c r="D4" s="108"/>
      <c r="E4" s="108"/>
      <c r="F4" s="108"/>
      <c r="G4" s="108"/>
      <c r="H4" s="108"/>
      <c r="J4" s="30"/>
    </row>
    <row r="5" spans="2:11" s="1" customFormat="1" ht="12.75" customHeight="1" x14ac:dyDescent="0.2">
      <c r="B5" s="2"/>
      <c r="C5" s="2"/>
      <c r="D5" s="2"/>
      <c r="E5" s="2"/>
      <c r="F5" s="2"/>
      <c r="G5" s="2"/>
      <c r="H5" s="2"/>
      <c r="J5" s="30"/>
    </row>
    <row r="6" spans="2:11" s="1" customFormat="1" ht="15" customHeight="1" x14ac:dyDescent="0.2">
      <c r="B6" s="29" t="s">
        <v>60</v>
      </c>
      <c r="C6" s="25"/>
      <c r="D6" s="28"/>
      <c r="E6" s="2"/>
      <c r="F6" s="2" t="s">
        <v>55</v>
      </c>
      <c r="G6" s="125"/>
      <c r="H6" s="125"/>
      <c r="J6" s="30"/>
    </row>
    <row r="7" spans="2:11" s="1" customFormat="1" ht="3.95" customHeight="1" x14ac:dyDescent="0.2">
      <c r="B7" s="2"/>
      <c r="C7" s="5"/>
      <c r="D7" s="2"/>
      <c r="E7" s="2"/>
      <c r="F7" s="2"/>
      <c r="G7" s="2"/>
      <c r="H7" s="2"/>
    </row>
    <row r="8" spans="2:11" s="1" customFormat="1" ht="15" customHeight="1" x14ac:dyDescent="0.2">
      <c r="B8" s="2" t="s">
        <v>33</v>
      </c>
      <c r="C8" s="31" t="s">
        <v>51</v>
      </c>
      <c r="D8" s="32"/>
      <c r="E8" s="2"/>
      <c r="F8" s="2"/>
      <c r="H8" s="2"/>
    </row>
    <row r="9" spans="2:11" s="1" customFormat="1" ht="3.95" customHeight="1" x14ac:dyDescent="0.2">
      <c r="B9" s="2"/>
      <c r="C9" s="6"/>
      <c r="D9" s="2"/>
      <c r="E9" s="2"/>
      <c r="F9" s="2"/>
      <c r="G9" s="2"/>
      <c r="H9" s="2"/>
    </row>
    <row r="10" spans="2:11" s="1" customFormat="1" ht="15" customHeight="1" x14ac:dyDescent="0.2">
      <c r="B10" s="2" t="s">
        <v>34</v>
      </c>
      <c r="C10" s="115"/>
      <c r="D10" s="120"/>
      <c r="E10" s="120"/>
      <c r="F10" s="120"/>
      <c r="G10" s="120"/>
      <c r="H10" s="116"/>
    </row>
    <row r="11" spans="2:11" s="1" customFormat="1" ht="3.95" customHeight="1" x14ac:dyDescent="0.2">
      <c r="B11" s="2"/>
      <c r="C11" s="2"/>
      <c r="D11" s="2"/>
      <c r="E11" s="2"/>
      <c r="F11" s="2"/>
      <c r="G11" s="2"/>
      <c r="H11" s="2"/>
    </row>
    <row r="12" spans="2:11" s="1" customFormat="1" ht="15" customHeight="1" x14ac:dyDescent="0.2">
      <c r="B12" s="2" t="s">
        <v>35</v>
      </c>
      <c r="C12" s="115"/>
      <c r="D12" s="120"/>
      <c r="E12" s="120"/>
      <c r="F12" s="120"/>
      <c r="G12" s="120"/>
      <c r="H12" s="116"/>
      <c r="K12" s="77"/>
    </row>
    <row r="13" spans="2:11" s="1" customFormat="1" ht="3.95" customHeight="1" x14ac:dyDescent="0.2">
      <c r="B13" s="2"/>
      <c r="C13" s="2"/>
      <c r="D13" s="2"/>
      <c r="G13" s="2"/>
      <c r="H13" s="2"/>
    </row>
    <row r="14" spans="2:11" s="1" customFormat="1" ht="15" customHeight="1" x14ac:dyDescent="0.2">
      <c r="B14" s="2" t="s">
        <v>38</v>
      </c>
      <c r="C14" s="27"/>
      <c r="D14" s="2"/>
      <c r="E14" s="117" t="s">
        <v>111</v>
      </c>
      <c r="F14" s="117"/>
      <c r="G14" s="115"/>
      <c r="H14" s="116"/>
    </row>
    <row r="15" spans="2:11" s="1" customFormat="1" ht="3.95" customHeight="1" x14ac:dyDescent="0.2">
      <c r="B15" s="2"/>
      <c r="C15" s="2"/>
      <c r="D15" s="2"/>
      <c r="G15" s="2"/>
      <c r="H15" s="2"/>
    </row>
    <row r="16" spans="2:11" s="1" customFormat="1" ht="14.25" customHeight="1" x14ac:dyDescent="0.2">
      <c r="B16" s="2" t="s">
        <v>36</v>
      </c>
      <c r="C16" s="27"/>
      <c r="D16" s="2"/>
      <c r="E16" s="126" t="s">
        <v>110</v>
      </c>
      <c r="F16" s="126"/>
      <c r="G16" s="115"/>
      <c r="H16" s="116"/>
    </row>
    <row r="17" spans="1:12" s="1" customFormat="1" ht="3.95" customHeight="1" x14ac:dyDescent="0.2">
      <c r="B17" s="2"/>
      <c r="C17" s="2"/>
      <c r="D17" s="2"/>
      <c r="E17" s="2"/>
      <c r="F17" s="2"/>
      <c r="G17" s="2"/>
      <c r="H17" s="2"/>
    </row>
    <row r="18" spans="1:12" s="1" customFormat="1" ht="14.25" customHeight="1" x14ac:dyDescent="0.2">
      <c r="B18" s="2" t="s">
        <v>37</v>
      </c>
      <c r="C18" s="27"/>
      <c r="D18" s="2"/>
      <c r="E18" s="126" t="s">
        <v>112</v>
      </c>
      <c r="F18" s="126"/>
      <c r="G18" s="127"/>
      <c r="H18" s="128"/>
    </row>
    <row r="19" spans="1:12" s="1" customFormat="1" ht="3.95" customHeight="1" x14ac:dyDescent="0.2">
      <c r="B19" s="2"/>
      <c r="C19" s="2"/>
      <c r="D19" s="2"/>
      <c r="E19" s="2"/>
      <c r="F19" s="2"/>
      <c r="G19" s="2"/>
      <c r="H19" s="2"/>
    </row>
    <row r="20" spans="1:12" s="1" customFormat="1" ht="12.75" customHeight="1" thickBot="1" x14ac:dyDescent="0.25">
      <c r="B20" s="7"/>
      <c r="C20" s="7"/>
      <c r="D20" s="7"/>
      <c r="E20" s="7"/>
      <c r="F20" s="7"/>
      <c r="G20" s="7"/>
      <c r="H20" s="7"/>
    </row>
    <row r="21" spans="1:12" s="1" customFormat="1" ht="67.5" customHeight="1" x14ac:dyDescent="0.2">
      <c r="A21" s="74"/>
      <c r="B21" s="121" t="s">
        <v>12</v>
      </c>
      <c r="C21" s="122"/>
      <c r="D21" s="111" t="s">
        <v>7</v>
      </c>
      <c r="E21" s="109" t="s">
        <v>101</v>
      </c>
      <c r="F21" s="110"/>
      <c r="G21" s="131" t="s">
        <v>102</v>
      </c>
      <c r="H21" s="132"/>
      <c r="J21" s="137" t="s">
        <v>122</v>
      </c>
      <c r="K21" s="139" t="s">
        <v>120</v>
      </c>
      <c r="L21" s="141" t="s">
        <v>119</v>
      </c>
    </row>
    <row r="22" spans="1:12" s="1" customFormat="1" ht="21" customHeight="1" x14ac:dyDescent="0.2">
      <c r="A22" s="74"/>
      <c r="B22" s="123"/>
      <c r="C22" s="124"/>
      <c r="D22" s="111"/>
      <c r="E22" s="118" t="s">
        <v>39</v>
      </c>
      <c r="F22" s="119"/>
      <c r="G22" s="118" t="s">
        <v>59</v>
      </c>
      <c r="H22" s="119"/>
      <c r="J22" s="138"/>
      <c r="K22" s="140"/>
      <c r="L22" s="119"/>
    </row>
    <row r="23" spans="1:12" s="1" customFormat="1" ht="30.6" customHeight="1" thickBot="1" x14ac:dyDescent="0.25">
      <c r="A23" s="74"/>
      <c r="B23" s="123"/>
      <c r="C23" s="124"/>
      <c r="D23" s="112"/>
      <c r="E23" s="113" t="s">
        <v>6</v>
      </c>
      <c r="F23" s="114"/>
      <c r="G23" s="113" t="s">
        <v>6</v>
      </c>
      <c r="H23" s="114"/>
      <c r="J23" s="135" t="s">
        <v>121</v>
      </c>
      <c r="K23" s="136"/>
      <c r="L23" s="75"/>
    </row>
    <row r="24" spans="1:12" ht="36.75" customHeight="1" x14ac:dyDescent="0.25">
      <c r="B24" s="145" t="s">
        <v>29</v>
      </c>
      <c r="C24" s="150"/>
      <c r="D24" s="48" t="s">
        <v>47</v>
      </c>
      <c r="E24" s="133"/>
      <c r="F24" s="134"/>
      <c r="G24" s="133"/>
      <c r="H24" s="134"/>
      <c r="J24" s="76"/>
      <c r="K24" s="90"/>
      <c r="L24" s="92"/>
    </row>
    <row r="25" spans="1:12" ht="36.75" customHeight="1" x14ac:dyDescent="0.25">
      <c r="B25" s="145" t="s">
        <v>30</v>
      </c>
      <c r="C25" s="146"/>
      <c r="D25" s="3" t="s">
        <v>47</v>
      </c>
      <c r="E25" s="129"/>
      <c r="F25" s="130"/>
      <c r="G25" s="129"/>
      <c r="H25" s="130"/>
      <c r="J25" s="76"/>
      <c r="K25" s="90"/>
      <c r="L25" s="92"/>
    </row>
    <row r="26" spans="1:12" ht="36.75" customHeight="1" x14ac:dyDescent="0.25">
      <c r="B26" s="145" t="s">
        <v>113</v>
      </c>
      <c r="C26" s="146"/>
      <c r="D26" s="3" t="s">
        <v>47</v>
      </c>
      <c r="E26" s="129"/>
      <c r="F26" s="130"/>
      <c r="G26" s="129"/>
      <c r="H26" s="130"/>
      <c r="J26" s="76"/>
      <c r="K26" s="90"/>
      <c r="L26" s="92"/>
    </row>
    <row r="27" spans="1:12" ht="40.5" customHeight="1" x14ac:dyDescent="0.25">
      <c r="B27" s="145" t="s">
        <v>50</v>
      </c>
      <c r="C27" s="146"/>
      <c r="D27" s="3" t="s">
        <v>47</v>
      </c>
      <c r="E27" s="129"/>
      <c r="F27" s="130"/>
      <c r="G27" s="129"/>
      <c r="H27" s="130"/>
      <c r="J27" s="76"/>
      <c r="K27" s="90"/>
      <c r="L27" s="92"/>
    </row>
    <row r="28" spans="1:12" ht="36.75" customHeight="1" x14ac:dyDescent="0.25">
      <c r="B28" s="145" t="s">
        <v>31</v>
      </c>
      <c r="C28" s="146"/>
      <c r="D28" s="3" t="s">
        <v>47</v>
      </c>
      <c r="E28" s="129"/>
      <c r="F28" s="130"/>
      <c r="G28" s="129"/>
      <c r="H28" s="130"/>
      <c r="J28" s="76"/>
      <c r="K28" s="90"/>
      <c r="L28" s="92"/>
    </row>
    <row r="29" spans="1:12" ht="69" customHeight="1" x14ac:dyDescent="0.25">
      <c r="B29" s="147" t="s">
        <v>97</v>
      </c>
      <c r="C29" s="146"/>
      <c r="D29" s="3" t="s">
        <v>47</v>
      </c>
      <c r="E29" s="129"/>
      <c r="F29" s="130"/>
      <c r="G29" s="129"/>
      <c r="H29" s="130"/>
      <c r="J29" s="76"/>
      <c r="K29" s="90"/>
      <c r="L29" s="92"/>
    </row>
    <row r="30" spans="1:12" ht="40.5" customHeight="1" x14ac:dyDescent="0.25">
      <c r="B30" s="145" t="s">
        <v>32</v>
      </c>
      <c r="C30" s="146"/>
      <c r="D30" s="3" t="s">
        <v>47</v>
      </c>
      <c r="E30" s="129"/>
      <c r="F30" s="130"/>
      <c r="G30" s="129"/>
      <c r="H30" s="130"/>
      <c r="J30" s="76"/>
      <c r="K30" s="90"/>
      <c r="L30" s="92"/>
    </row>
    <row r="31" spans="1:12" ht="36.75" customHeight="1" thickBot="1" x14ac:dyDescent="0.3">
      <c r="B31" s="142" t="s">
        <v>88</v>
      </c>
      <c r="C31" s="143"/>
      <c r="D31" s="144"/>
      <c r="E31" s="148">
        <f>SUM(E24:F30)</f>
        <v>0</v>
      </c>
      <c r="F31" s="149"/>
      <c r="G31" s="148">
        <f>SUM(G24:H30)</f>
        <v>0</v>
      </c>
      <c r="H31" s="149"/>
      <c r="I31" s="26"/>
      <c r="J31" s="78">
        <f>SUM(J24:J30)</f>
        <v>0</v>
      </c>
      <c r="K31" s="91"/>
      <c r="L31" s="93"/>
    </row>
    <row r="32" spans="1:12" ht="7.5" customHeight="1" thickBot="1" x14ac:dyDescent="0.3"/>
    <row r="33" spans="2:10" ht="27.75" customHeight="1" x14ac:dyDescent="0.25">
      <c r="B33" s="96" t="s">
        <v>52</v>
      </c>
      <c r="C33" s="97"/>
      <c r="D33" s="97"/>
      <c r="E33" s="95" t="str">
        <f>IF(COUNTA(E24:F28)=0,"",IF(COUNTIF(E24:F28,"&gt;0")&gt;=2,"Ja","Nein"))</f>
        <v/>
      </c>
      <c r="F33" s="95"/>
      <c r="G33" s="95" t="str">
        <f>IF(COUNTA(G24:H28)=0,"",IF(COUNTIF(G24:H28,"&gt;0")&gt;=2,"Ja","Nein"))</f>
        <v/>
      </c>
      <c r="H33" s="98"/>
    </row>
    <row r="34" spans="2:10" ht="27.75" customHeight="1" thickBot="1" x14ac:dyDescent="0.3">
      <c r="B34" s="105" t="s">
        <v>95</v>
      </c>
      <c r="C34" s="106"/>
      <c r="D34" s="106"/>
      <c r="E34" s="102" t="str">
        <f>IF(AND(E25="",E26="",E27=""),"",IF(SUM(E25:F27)&gt;=10,"Ja","Nein"))</f>
        <v/>
      </c>
      <c r="F34" s="102"/>
      <c r="G34" s="100" t="s">
        <v>54</v>
      </c>
      <c r="H34" s="101"/>
      <c r="J34" s="23"/>
    </row>
    <row r="35" spans="2:10" x14ac:dyDescent="0.25">
      <c r="E35" s="99"/>
      <c r="F35" s="99"/>
    </row>
    <row r="36" spans="2:10" x14ac:dyDescent="0.25">
      <c r="B36" s="104" t="s">
        <v>89</v>
      </c>
      <c r="C36" s="104"/>
      <c r="D36" s="104"/>
      <c r="E36" s="104"/>
      <c r="F36" s="104"/>
      <c r="G36" s="104"/>
      <c r="H36" s="104"/>
    </row>
    <row r="37" spans="2:10" x14ac:dyDescent="0.25">
      <c r="B37" s="104" t="s">
        <v>96</v>
      </c>
      <c r="C37" s="104"/>
      <c r="D37" s="104"/>
      <c r="E37" s="104"/>
      <c r="F37" s="104"/>
      <c r="G37" s="104"/>
      <c r="H37" s="104"/>
    </row>
    <row r="38" spans="2:10" ht="28.5" customHeight="1" x14ac:dyDescent="0.25">
      <c r="B38" s="103" t="s">
        <v>68</v>
      </c>
      <c r="C38" s="103"/>
      <c r="D38" s="103"/>
      <c r="E38" s="103"/>
      <c r="F38" s="103"/>
      <c r="G38" s="103"/>
      <c r="H38" s="103"/>
    </row>
    <row r="39" spans="2:10" ht="81" customHeight="1" x14ac:dyDescent="0.25">
      <c r="B39" s="94" t="s">
        <v>86</v>
      </c>
      <c r="C39" s="94"/>
      <c r="D39" s="94"/>
      <c r="E39" s="94"/>
      <c r="F39" s="94"/>
      <c r="G39" s="94"/>
      <c r="H39" s="94"/>
    </row>
  </sheetData>
  <sheetProtection algorithmName="SHA-512" hashValue="yOpx7RWefeKBukSqTd3GJw1JoaYyua9jlh8UvPv8GJ3NZyiKKEKPA6QIklcI+hQ/4bp7WlB0hmeRJbaxDeqZgA==" saltValue="X7tEJw/1EE9mP5Fw5zKYzQ==" spinCount="100000" sheet="1" objects="1" selectLockedCells="1"/>
  <mergeCells count="58">
    <mergeCell ref="J23:K23"/>
    <mergeCell ref="J21:J22"/>
    <mergeCell ref="K21:K22"/>
    <mergeCell ref="L21:L22"/>
    <mergeCell ref="B31:D31"/>
    <mergeCell ref="B26:C26"/>
    <mergeCell ref="B27:C27"/>
    <mergeCell ref="B28:C28"/>
    <mergeCell ref="B29:C29"/>
    <mergeCell ref="B30:C30"/>
    <mergeCell ref="B25:C25"/>
    <mergeCell ref="G31:H31"/>
    <mergeCell ref="B24:C24"/>
    <mergeCell ref="E30:F30"/>
    <mergeCell ref="E31:F31"/>
    <mergeCell ref="G30:H30"/>
    <mergeCell ref="G18:H18"/>
    <mergeCell ref="E26:F26"/>
    <mergeCell ref="E27:F27"/>
    <mergeCell ref="E28:F28"/>
    <mergeCell ref="E29:F29"/>
    <mergeCell ref="G21:H21"/>
    <mergeCell ref="G23:H23"/>
    <mergeCell ref="E24:F24"/>
    <mergeCell ref="E25:F25"/>
    <mergeCell ref="G24:H24"/>
    <mergeCell ref="G25:H25"/>
    <mergeCell ref="G26:H26"/>
    <mergeCell ref="G27:H27"/>
    <mergeCell ref="G28:H28"/>
    <mergeCell ref="G29:H29"/>
    <mergeCell ref="B3:H3"/>
    <mergeCell ref="B4:H4"/>
    <mergeCell ref="E21:F21"/>
    <mergeCell ref="D21:D23"/>
    <mergeCell ref="E23:F23"/>
    <mergeCell ref="G14:H14"/>
    <mergeCell ref="E14:F14"/>
    <mergeCell ref="G22:H22"/>
    <mergeCell ref="C10:H10"/>
    <mergeCell ref="C12:H12"/>
    <mergeCell ref="B21:C23"/>
    <mergeCell ref="E22:F22"/>
    <mergeCell ref="G6:H6"/>
    <mergeCell ref="E16:F16"/>
    <mergeCell ref="E18:F18"/>
    <mergeCell ref="G16:H16"/>
    <mergeCell ref="B39:H39"/>
    <mergeCell ref="E33:F33"/>
    <mergeCell ref="B33:D33"/>
    <mergeCell ref="G33:H33"/>
    <mergeCell ref="E35:F35"/>
    <mergeCell ref="G34:H34"/>
    <mergeCell ref="E34:F34"/>
    <mergeCell ref="B38:H38"/>
    <mergeCell ref="B36:H36"/>
    <mergeCell ref="B37:H37"/>
    <mergeCell ref="B34:D34"/>
  </mergeCells>
  <conditionalFormatting sqref="C6">
    <cfRule type="expression" dxfId="67" priority="39">
      <formula>LEN(TRIM(C6))=0</formula>
    </cfRule>
  </conditionalFormatting>
  <conditionalFormatting sqref="C8">
    <cfRule type="expression" dxfId="66" priority="27">
      <formula>LEN(TRIM(C8))=0</formula>
    </cfRule>
  </conditionalFormatting>
  <conditionalFormatting sqref="C10">
    <cfRule type="expression" dxfId="65" priority="37">
      <formula>LEN(TRIM(C10))=0</formula>
    </cfRule>
  </conditionalFormatting>
  <conditionalFormatting sqref="C12">
    <cfRule type="expression" dxfId="64" priority="36">
      <formula>LEN(TRIM(C12))=0</formula>
    </cfRule>
  </conditionalFormatting>
  <conditionalFormatting sqref="C14">
    <cfRule type="expression" dxfId="63" priority="35">
      <formula>LEN(TRIM(C14))=0</formula>
    </cfRule>
  </conditionalFormatting>
  <conditionalFormatting sqref="C16">
    <cfRule type="expression" dxfId="62" priority="34">
      <formula>LEN(TRIM(C16))=0</formula>
    </cfRule>
  </conditionalFormatting>
  <conditionalFormatting sqref="C18">
    <cfRule type="expression" dxfId="61" priority="33">
      <formula>LEN(TRIM(C18))=0</formula>
    </cfRule>
  </conditionalFormatting>
  <conditionalFormatting sqref="E24:F31">
    <cfRule type="expression" dxfId="60" priority="24">
      <formula>IF($C$6="Zertifiziertes Zentrum (zZ)",TRUE,FALSE)</formula>
    </cfRule>
  </conditionalFormatting>
  <conditionalFormatting sqref="E31:F31">
    <cfRule type="cellIs" dxfId="59" priority="10" operator="greaterThanOrEqual">
      <formula>50</formula>
    </cfRule>
    <cfRule type="cellIs" dxfId="58" priority="11" operator="between">
      <formula>1</formula>
      <formula>49</formula>
    </cfRule>
  </conditionalFormatting>
  <conditionalFormatting sqref="E34:F34">
    <cfRule type="cellIs" dxfId="57" priority="18" operator="equal">
      <formula>""</formula>
    </cfRule>
    <cfRule type="containsText" dxfId="56" priority="19" operator="containsText" text="Nein">
      <formula>NOT(ISERROR(SEARCH("Nein",E34)))</formula>
    </cfRule>
    <cfRule type="containsText" dxfId="55" priority="20" operator="containsText" text="Ja">
      <formula>NOT(ISERROR(SEARCH("Ja",E34)))</formula>
    </cfRule>
  </conditionalFormatting>
  <conditionalFormatting sqref="E24:H30">
    <cfRule type="expression" dxfId="54" priority="40">
      <formula>LEN(TRIM(E24))=0</formula>
    </cfRule>
  </conditionalFormatting>
  <conditionalFormatting sqref="E33:H33">
    <cfRule type="cellIs" dxfId="53" priority="16" operator="equal">
      <formula>"Nein"</formula>
    </cfRule>
    <cfRule type="cellIs" dxfId="52" priority="17" operator="equal">
      <formula>"Ja"</formula>
    </cfRule>
  </conditionalFormatting>
  <conditionalFormatting sqref="G6">
    <cfRule type="expression" dxfId="51" priority="23">
      <formula>LEN(TRIM(G6))=0</formula>
    </cfRule>
  </conditionalFormatting>
  <conditionalFormatting sqref="G14">
    <cfRule type="expression" dxfId="50" priority="32">
      <formula>LEN(TRIM(G14))=0</formula>
    </cfRule>
  </conditionalFormatting>
  <conditionalFormatting sqref="G16">
    <cfRule type="expression" dxfId="49" priority="7">
      <formula>LEN(TRIM(G16))=0</formula>
    </cfRule>
  </conditionalFormatting>
  <conditionalFormatting sqref="G18">
    <cfRule type="expression" dxfId="48" priority="6">
      <formula>LEN(TRIM(G18))=0</formula>
    </cfRule>
  </conditionalFormatting>
  <conditionalFormatting sqref="G24:H31">
    <cfRule type="expression" dxfId="47" priority="26">
      <formula>IF($C$6="Zertifiziertes Spitzenzentrum (zSZ)",TRUE,FALSE)</formula>
    </cfRule>
    <cfRule type="expression" dxfId="46" priority="29">
      <formula>IF($C$6="Zertifiziertes Zentrum (zZ)",TRUE,FALSE)</formula>
    </cfRule>
  </conditionalFormatting>
  <conditionalFormatting sqref="G31:H31">
    <cfRule type="cellIs" dxfId="45" priority="8" operator="greaterThanOrEqual">
      <formula>400</formula>
    </cfRule>
    <cfRule type="cellIs" dxfId="44" priority="9" operator="between">
      <formula>1</formula>
      <formula>399</formula>
    </cfRule>
  </conditionalFormatting>
  <conditionalFormatting sqref="J24:L30">
    <cfRule type="expression" dxfId="43" priority="2">
      <formula>LEN(TRIM(J24))=0</formula>
    </cfRule>
  </conditionalFormatting>
  <conditionalFormatting sqref="K31:L31">
    <cfRule type="expression" dxfId="42" priority="1">
      <formula>LEN(TRIM(K31))=0</formula>
    </cfRule>
  </conditionalFormatting>
  <dataValidations count="10">
    <dataValidation type="whole" allowBlank="1" showInputMessage="1" showErrorMessage="1" errorTitle="Eingabefehler" error="Ganze Zahl zwischen 0 und 5000 eingeben." sqref="E24:H30 J24:J31" xr:uid="{00000000-0002-0000-0000-000000000000}">
      <formula1>0</formula1>
      <formula2>5000</formula2>
    </dataValidation>
    <dataValidation type="list" allowBlank="1" showInputMessage="1" showErrorMessage="1" sqref="O25" xr:uid="{00000000-0002-0000-0000-000001000000}">
      <formula1>"Zertifizierte Zentren (zZ), "</formula1>
    </dataValidation>
    <dataValidation type="list" allowBlank="1" showInputMessage="1" showErrorMessage="1" errorTitle="Hinweis" error="Auswahl treffen über Dropdown-Liste." sqref="C6" xr:uid="{00000000-0002-0000-0000-000002000000}">
      <formula1>"Zertifiziertes Zentrum (zZ), Zertifiziertes Spitzenzentrum (zSZ)"</formula1>
    </dataValidation>
    <dataValidation allowBlank="1" showInputMessage="1" showErrorMessage="1" errorTitle="Hinweis" error="Auswahl treffen über Dropdown-Liste." sqref="D24:D30" xr:uid="{00000000-0002-0000-0000-000003000000}"/>
    <dataValidation type="whole" allowBlank="1" showInputMessage="1" showErrorMessage="1" errorTitle="Eingabefehler" error="Die IK-Nummer muss eine 9-stellige Ziffernfolge sein, welche mit 26 beginnt." sqref="C16" xr:uid="{00000000-0002-0000-0000-000004000000}">
      <formula1>260000000</formula1>
      <formula2>269999999</formula2>
    </dataValidation>
    <dataValidation type="whole" allowBlank="1" showInputMessage="1" showErrorMessage="1" errorTitle="Eingabefehler" error="Die Standort-Nummer muss eine 9-stellige Ziffernfolge sein, welche mit 77 beginnt." sqref="C18:C19" xr:uid="{00000000-0002-0000-0000-000005000000}">
      <formula1>770000000</formula1>
      <formula2>779999999</formula2>
    </dataValidation>
    <dataValidation type="list" allowBlank="1" showInputMessage="1" showErrorMessage="1" errorTitle="Hinweis" error="Auswahl treffen über Dropdown-Liste." sqref="C14" xr:uid="{00000000-0002-0000-0000-000007000000}">
      <formula1>Bundesland</formula1>
    </dataValidation>
    <dataValidation type="list" allowBlank="1" showInputMessage="1" showErrorMessage="1" errorTitle="Hinweis" error="Auswahl treffen über Dropdown-Liste." sqref="G6:H6" xr:uid="{00000000-0002-0000-0000-000008000000}">
      <formula1>"Erstzertifzierungsaudit (EZ), Überwachungsaudit (ÜA), Wiederholaudit (WA)"</formula1>
    </dataValidation>
    <dataValidation type="date" allowBlank="1" showInputMessage="1" showErrorMessage="1" errorTitle="Eingabefehler" error="Format: tt.mm.jjjj_x000a__x000a_Zeitraum zwischen 01.10.2025 - 31.01.2027 angeben." sqref="G18:H19" xr:uid="{00000000-0002-0000-0000-000006000000}">
      <formula1>45931</formula1>
      <formula2>46418</formula2>
    </dataValidation>
    <dataValidation showInputMessage="1" showErrorMessage="1" errorTitle="Einfabefehler" error="Ganze Zahl zwischen 0 und 5000 eingeben." sqref="K24:L31" xr:uid="{5702FF8B-EAC8-4AAD-B640-F9574DFC3A5F}"/>
  </dataValidations>
  <pageMargins left="0.7" right="0.7" top="0.75" bottom="0.75" header="0.3" footer="0.3"/>
  <pageSetup scale="36" fitToHeight="0" orientation="portrait" r:id="rId1"/>
  <headerFooter>
    <oddFooter>&amp;L&amp;"Arial,Regular"&amp;7&amp;F&amp;C&amp;"Arial,Regular"&amp;7©DGAV e.V. &amp;R&amp;"Arial,Regular"&amp;7&amp;P</oddFooter>
  </headerFooter>
  <colBreaks count="1" manualBreakCount="1">
    <brk id="9" max="3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7"/>
  <sheetViews>
    <sheetView showGridLines="0" zoomScaleNormal="100" workbookViewId="0">
      <selection activeCell="B10" sqref="B10"/>
    </sheetView>
  </sheetViews>
  <sheetFormatPr defaultColWidth="8.7109375" defaultRowHeight="15" x14ac:dyDescent="0.25"/>
  <cols>
    <col min="1" max="1" width="1.42578125" customWidth="1"/>
    <col min="2" max="2" width="46.42578125" customWidth="1"/>
    <col min="3" max="3" width="13.140625" customWidth="1"/>
    <col min="4" max="4" width="14" customWidth="1"/>
    <col min="5" max="5" width="8.140625" customWidth="1"/>
    <col min="6" max="6" width="69.5703125" customWidth="1"/>
    <col min="7" max="7" width="22.42578125" customWidth="1"/>
    <col min="8" max="8" width="28" customWidth="1"/>
  </cols>
  <sheetData>
    <row r="1" spans="2:10" ht="39.75" customHeight="1" x14ac:dyDescent="0.25"/>
    <row r="2" spans="2:10" ht="35.25" customHeight="1" x14ac:dyDescent="0.25">
      <c r="B2" s="155" t="s">
        <v>103</v>
      </c>
      <c r="C2" s="155"/>
      <c r="D2" s="155"/>
      <c r="E2" s="155"/>
      <c r="F2" s="155"/>
    </row>
    <row r="3" spans="2:10" ht="7.5" customHeight="1" x14ac:dyDescent="0.25"/>
    <row r="4" spans="2:10" s="1" customFormat="1" ht="20.25" customHeight="1" thickBot="1" x14ac:dyDescent="0.25">
      <c r="B4" s="107" t="s">
        <v>40</v>
      </c>
      <c r="C4" s="107"/>
      <c r="D4" s="107"/>
      <c r="E4" s="22"/>
    </row>
    <row r="5" spans="2:10" s="1" customFormat="1" ht="36.75" customHeight="1" x14ac:dyDescent="0.2">
      <c r="B5" s="96" t="s">
        <v>28</v>
      </c>
      <c r="C5" s="153" t="s">
        <v>92</v>
      </c>
      <c r="D5" s="154"/>
      <c r="E5" s="154"/>
      <c r="F5" s="154"/>
      <c r="G5" s="56" t="s">
        <v>91</v>
      </c>
      <c r="H5" s="82" t="s">
        <v>124</v>
      </c>
    </row>
    <row r="6" spans="2:10" s="1" customFormat="1" ht="34.5" customHeight="1" thickBot="1" x14ac:dyDescent="0.25">
      <c r="B6" s="105"/>
      <c r="C6" s="61" t="s">
        <v>49</v>
      </c>
      <c r="D6" s="61" t="s">
        <v>104</v>
      </c>
      <c r="E6" s="62" t="s">
        <v>48</v>
      </c>
      <c r="F6" s="63" t="s">
        <v>8</v>
      </c>
      <c r="G6" s="67">
        <f>Basisdaten!E31</f>
        <v>0</v>
      </c>
      <c r="H6" s="83" t="s">
        <v>123</v>
      </c>
      <c r="I6" s="33"/>
      <c r="J6" s="33"/>
    </row>
    <row r="7" spans="2:10" ht="36.75" customHeight="1" x14ac:dyDescent="0.25">
      <c r="B7" s="46" t="s">
        <v>105</v>
      </c>
      <c r="C7" s="47"/>
      <c r="D7" s="60"/>
      <c r="E7" s="48">
        <f t="shared" ref="E7:E12" si="0">SUM(C7:D7)</f>
        <v>0</v>
      </c>
      <c r="F7" s="51"/>
      <c r="G7" s="79" t="str">
        <f>IF(OR(Basisdaten!C6="",Basisdaten!C6="Zertifiziertes Spitzenzentrum (zSZ)"),"","Anerkannte/r Chirurg/-in erforderlich")</f>
        <v/>
      </c>
      <c r="H7" s="88"/>
      <c r="I7" s="23"/>
    </row>
    <row r="8" spans="2:10" ht="36.75" customHeight="1" x14ac:dyDescent="0.25">
      <c r="B8" s="41" t="s">
        <v>105</v>
      </c>
      <c r="C8" s="42"/>
      <c r="D8" s="42"/>
      <c r="E8" s="3">
        <f t="shared" si="0"/>
        <v>0</v>
      </c>
      <c r="F8" s="50"/>
      <c r="G8" s="79" t="str">
        <f>IF(OR(Basisdaten!C6="",Basisdaten!C6="Zertifiziertes Spitzenzentrum (zSZ)"),"","Anerkannte/r Chirurg/-in erforderlich")</f>
        <v/>
      </c>
      <c r="H8" s="89"/>
    </row>
    <row r="9" spans="2:10" ht="86.25" customHeight="1" x14ac:dyDescent="0.25">
      <c r="B9" s="145" t="s">
        <v>126</v>
      </c>
      <c r="C9" s="151"/>
      <c r="D9" s="151"/>
      <c r="E9" s="151"/>
      <c r="F9" s="151"/>
      <c r="G9" s="151"/>
      <c r="H9" s="152"/>
    </row>
    <row r="10" spans="2:10" ht="36.75" customHeight="1" x14ac:dyDescent="0.25">
      <c r="B10" s="41" t="s">
        <v>105</v>
      </c>
      <c r="C10" s="42"/>
      <c r="D10" s="42"/>
      <c r="E10" s="57">
        <f t="shared" si="0"/>
        <v>0</v>
      </c>
      <c r="F10" s="27"/>
      <c r="G10" s="80" t="str">
        <f>IF(Basisdaten!C6="Zertifiziertes Zentrum (zZ)",IF(Basisdaten!E31&gt;=63,"Anerkannte/r Chirurg/-in möglich","Kein/e anerkannte/r Chirurg/-in möglich"),"")</f>
        <v/>
      </c>
      <c r="H10" s="89"/>
    </row>
    <row r="11" spans="2:10" ht="40.5" customHeight="1" x14ac:dyDescent="0.25">
      <c r="B11" s="41" t="s">
        <v>105</v>
      </c>
      <c r="C11" s="42"/>
      <c r="D11" s="42"/>
      <c r="E11" s="57">
        <f t="shared" si="0"/>
        <v>0</v>
      </c>
      <c r="F11" s="27"/>
      <c r="G11" s="80" t="str">
        <f>IF(Basisdaten!C6="Zertifiziertes Zentrum (zZ)",IF(Basisdaten!E31&gt;=76,"Anerkannte/r Chirurg/-in möglich","Kein/e anerkannte/r Chirurg/-in möglich"),"")</f>
        <v/>
      </c>
      <c r="H11" s="89"/>
    </row>
    <row r="12" spans="2:10" ht="36.75" customHeight="1" x14ac:dyDescent="0.25">
      <c r="B12" s="41" t="s">
        <v>105</v>
      </c>
      <c r="C12" s="42"/>
      <c r="D12" s="42"/>
      <c r="E12" s="57">
        <f t="shared" si="0"/>
        <v>0</v>
      </c>
      <c r="F12" s="27"/>
      <c r="G12" s="80" t="str">
        <f>IF(Basisdaten!C6="Zertifiziertes Zentrum (zZ)",IF(Basisdaten!E31&gt;=89,"Anerkannte/r Chirurg/-in möglich","Kein/e anerkannte/r Chirurg/-in möglich"),"")</f>
        <v/>
      </c>
      <c r="H12" s="89"/>
    </row>
    <row r="13" spans="2:10" ht="36.75" customHeight="1" x14ac:dyDescent="0.25">
      <c r="B13" s="41" t="s">
        <v>105</v>
      </c>
      <c r="C13" s="42"/>
      <c r="D13" s="42"/>
      <c r="E13" s="57">
        <f t="shared" ref="E13:E17" si="1">SUM(C13:D13)</f>
        <v>0</v>
      </c>
      <c r="F13" s="27"/>
      <c r="G13" s="80" t="str">
        <f>IF(Basisdaten!C6="Zertifiziertes Zentrum (zZ)",IF(Basisdaten!E31&gt;=102,"Anerkannte/r Chirurg/-in möglich","Kein/e anerkannte/r Chirurg/-in möglich"),"")</f>
        <v/>
      </c>
      <c r="H13" s="89"/>
    </row>
    <row r="14" spans="2:10" ht="36.75" customHeight="1" x14ac:dyDescent="0.25">
      <c r="B14" s="41" t="s">
        <v>105</v>
      </c>
      <c r="C14" s="42"/>
      <c r="D14" s="42"/>
      <c r="E14" s="57">
        <f t="shared" si="1"/>
        <v>0</v>
      </c>
      <c r="F14" s="27"/>
      <c r="G14" s="80" t="str">
        <f>IF(Basisdaten!C6="Zertifiziertes Zentrum (zZ)",IF(Basisdaten!E31&gt;=115,"Anerkannte/r Chirurg/-in möglich","Kein/e anerkannte/r Chirurg/-in möglich"),"")</f>
        <v/>
      </c>
      <c r="H14" s="89"/>
    </row>
    <row r="15" spans="2:10" ht="36.75" customHeight="1" x14ac:dyDescent="0.25">
      <c r="B15" s="41" t="s">
        <v>105</v>
      </c>
      <c r="C15" s="42"/>
      <c r="D15" s="42"/>
      <c r="E15" s="57">
        <f t="shared" si="1"/>
        <v>0</v>
      </c>
      <c r="F15" s="27"/>
      <c r="G15" s="80" t="str">
        <f>IF(Basisdaten!C6="Zertifiziertes Zentrum (zZ)",IF(Basisdaten!E31&gt;=128,"Anerkannte/r Chirurg/-in möglich","Kein/e anerkannte/r Chirurg/-in möglich"),"")</f>
        <v/>
      </c>
      <c r="H15" s="89"/>
    </row>
    <row r="16" spans="2:10" ht="36.75" customHeight="1" x14ac:dyDescent="0.25">
      <c r="B16" s="41" t="s">
        <v>105</v>
      </c>
      <c r="C16" s="42"/>
      <c r="D16" s="42"/>
      <c r="E16" s="57">
        <f t="shared" si="1"/>
        <v>0</v>
      </c>
      <c r="F16" s="27"/>
      <c r="G16" s="80" t="str">
        <f>IF(Basisdaten!C6="Zertifiziertes Zentrum (zZ)",IF(Basisdaten!E31&gt;=141,"Anerkannte/r Chirurg/-in möglich","Kein/e anerkannte/r Chirurg/-in möglich"),"")</f>
        <v/>
      </c>
      <c r="H16" s="89"/>
    </row>
    <row r="17" spans="2:8" ht="36.75" customHeight="1" thickBot="1" x14ac:dyDescent="0.3">
      <c r="B17" s="43" t="s">
        <v>105</v>
      </c>
      <c r="C17" s="44"/>
      <c r="D17" s="44"/>
      <c r="E17" s="58">
        <f t="shared" si="1"/>
        <v>0</v>
      </c>
      <c r="F17" s="59"/>
      <c r="G17" s="81" t="str">
        <f>IF(Basisdaten!C6="Zertifiziertes Zentrum (zZ)",IF(Basisdaten!E31&gt;=154,"Anerkannte/r Chirurg/-in möglich","Kein/e anerkannte/r Chirurg/-in möglich"),"")</f>
        <v/>
      </c>
      <c r="H17" s="87"/>
    </row>
  </sheetData>
  <sheetProtection algorithmName="SHA-512" hashValue="9zbt8dTjJyibf/ssaiNPi05Pu/gk9Q8rYSUQtg8KyTvjJC+0FcSQ0A1sDuGKZ1hb5lS1WG/BYU34cm8eO937zQ==" saltValue="bXmtxSVT9qEmHui9aIyhTg==" spinCount="100000" sheet="1" objects="1" scenarios="1" selectLockedCells="1"/>
  <mergeCells count="5">
    <mergeCell ref="B9:H9"/>
    <mergeCell ref="B4:D4"/>
    <mergeCell ref="B5:B6"/>
    <mergeCell ref="C5:F5"/>
    <mergeCell ref="B2:F2"/>
  </mergeCells>
  <conditionalFormatting sqref="B7:B8 B10:B17">
    <cfRule type="expression" dxfId="41" priority="7">
      <formula>AND($B7&lt;&gt;"",$B7&lt;&gt;"Titel / Vorname / Name anerkannte/r Chirurg/-in")</formula>
    </cfRule>
  </conditionalFormatting>
  <conditionalFormatting sqref="C7:D8 C10:D17">
    <cfRule type="expression" dxfId="39" priority="23">
      <formula>LEN(TRIM(C7))=0</formula>
    </cfRule>
  </conditionalFormatting>
  <conditionalFormatting sqref="E7:E8 E10:E17">
    <cfRule type="cellIs" dxfId="38" priority="9" operator="equal">
      <formula>0</formula>
    </cfRule>
    <cfRule type="cellIs" dxfId="37" priority="10" operator="lessThan">
      <formula>13</formula>
    </cfRule>
    <cfRule type="cellIs" dxfId="36" priority="11" operator="greaterThanOrEqual">
      <formula>13</formula>
    </cfRule>
  </conditionalFormatting>
  <conditionalFormatting sqref="F7:F8 F10:F17">
    <cfRule type="expression" dxfId="35" priority="3">
      <formula>$E7&gt;=13</formula>
    </cfRule>
    <cfRule type="expression" dxfId="34" priority="8">
      <formula>$E7&gt;=50</formula>
    </cfRule>
    <cfRule type="expression" dxfId="33" priority="12">
      <formula>LEN(TRIM(F7))=0</formula>
    </cfRule>
  </conditionalFormatting>
  <conditionalFormatting sqref="G7:G8">
    <cfRule type="containsText" dxfId="32" priority="1" operator="containsText" text="Anerkannte/r Chirurg/-in erforderlich">
      <formula>NOT(ISERROR(SEARCH("Anerkannte/r Chirurg/-in erforderlich",G7)))</formula>
    </cfRule>
  </conditionalFormatting>
  <conditionalFormatting sqref="G10:G17">
    <cfRule type="containsText" dxfId="31" priority="4" operator="containsText" text="Kein/e Anerkannte/r Chirurg/-in möglich">
      <formula>NOT(ISERROR(SEARCH("Kein/e Anerkannte/r Chirurg/-in möglich",G10)))</formula>
    </cfRule>
    <cfRule type="containsText" dxfId="30" priority="5" operator="containsText" text="Anerkannte/r Chirurg/-in möglich">
      <formula>NOT(ISERROR(SEARCH("Anerkannte/r Chirurg/-in möglich",G10)))</formula>
    </cfRule>
  </conditionalFormatting>
  <dataValidations count="2">
    <dataValidation type="whole" allowBlank="1" showInputMessage="1" showErrorMessage="1" errorTitle="Eingabefehler" error="Ganze Zahl zwischen 0 und 5000 eingeben." sqref="C10:E17 C7:E8" xr:uid="{00000000-0002-0000-0100-000000000000}">
      <formula1>0</formula1>
      <formula2>5000</formula2>
    </dataValidation>
    <dataValidation type="list" allowBlank="1" showInputMessage="1" showErrorMessage="1" sqref="H7:H8 H10:H17" xr:uid="{0D4EB592-41C2-498A-B63E-29DCAE15A312}">
      <formula1>"Ja, Nein"</formula1>
    </dataValidation>
  </dataValidations>
  <pageMargins left="0.7" right="0.7" top="0.75" bottom="0.75" header="0.3" footer="0.3"/>
  <pageSetup scale="60" orientation="landscape" r:id="rId1"/>
  <headerFooter>
    <oddFooter>&amp;L&amp;"Arial,Regular"&amp;7&amp;F&amp;C&amp;"Arial,Regular"&amp;7©DGAV e.V. &amp;R&amp;"Arial,Regular"&amp;7&amp;P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 id="{F291AC05-7D5C-47DB-AB7E-8982902EA40E}">
            <xm:f>IF(Basisdaten!$C$6="Zertifiziertes Spitzenzentrum (zSZ)",TRUE,FALSE)</xm:f>
            <x14:dxf>
              <fill>
                <patternFill patternType="lightUp"/>
              </fill>
            </x14:dxf>
          </x14:cfRule>
          <xm:sqref>B7:G8 B9 B10:G17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7"/>
  <sheetViews>
    <sheetView showGridLines="0" zoomScaleNormal="100" workbookViewId="0">
      <selection activeCell="B7" sqref="B7"/>
    </sheetView>
  </sheetViews>
  <sheetFormatPr defaultColWidth="8.7109375" defaultRowHeight="15" x14ac:dyDescent="0.25"/>
  <cols>
    <col min="1" max="1" width="1.42578125" customWidth="1"/>
    <col min="2" max="2" width="46.42578125" customWidth="1"/>
    <col min="3" max="3" width="13.140625" customWidth="1"/>
    <col min="4" max="4" width="14" customWidth="1"/>
    <col min="5" max="5" width="8.140625" customWidth="1"/>
    <col min="6" max="6" width="69.5703125" customWidth="1"/>
    <col min="7" max="7" width="22.42578125" customWidth="1"/>
    <col min="8" max="8" width="28" customWidth="1"/>
  </cols>
  <sheetData>
    <row r="1" spans="2:10" ht="39.75" customHeight="1" x14ac:dyDescent="0.25"/>
    <row r="2" spans="2:10" ht="35.25" customHeight="1" x14ac:dyDescent="0.25">
      <c r="B2" s="155" t="s">
        <v>109</v>
      </c>
      <c r="C2" s="155"/>
      <c r="D2" s="155"/>
      <c r="E2" s="155"/>
      <c r="F2" s="155"/>
    </row>
    <row r="3" spans="2:10" ht="7.5" customHeight="1" x14ac:dyDescent="0.25"/>
    <row r="4" spans="2:10" s="1" customFormat="1" ht="20.25" customHeight="1" thickBot="1" x14ac:dyDescent="0.25">
      <c r="B4" s="156" t="s">
        <v>56</v>
      </c>
      <c r="C4" s="107"/>
      <c r="D4" s="107"/>
      <c r="E4" s="22"/>
    </row>
    <row r="5" spans="2:10" s="1" customFormat="1" ht="36.75" customHeight="1" x14ac:dyDescent="0.2">
      <c r="B5" s="96" t="s">
        <v>28</v>
      </c>
      <c r="C5" s="157" t="s">
        <v>93</v>
      </c>
      <c r="D5" s="157"/>
      <c r="E5" s="157"/>
      <c r="F5" s="157"/>
      <c r="G5" s="84" t="s">
        <v>91</v>
      </c>
      <c r="H5" s="56" t="s">
        <v>125</v>
      </c>
    </row>
    <row r="6" spans="2:10" s="1" customFormat="1" ht="34.5" customHeight="1" thickBot="1" x14ac:dyDescent="0.25">
      <c r="B6" s="105"/>
      <c r="C6" s="61" t="s">
        <v>49</v>
      </c>
      <c r="D6" s="61" t="s">
        <v>104</v>
      </c>
      <c r="E6" s="61" t="s">
        <v>48</v>
      </c>
      <c r="F6" s="66" t="s">
        <v>8</v>
      </c>
      <c r="G6" s="85">
        <f>Basisdaten!G31</f>
        <v>0</v>
      </c>
      <c r="H6" s="86" t="s">
        <v>123</v>
      </c>
      <c r="I6" s="33"/>
      <c r="J6" s="33"/>
    </row>
    <row r="7" spans="2:10" ht="36.75" customHeight="1" x14ac:dyDescent="0.25">
      <c r="B7" s="46" t="s">
        <v>105</v>
      </c>
      <c r="C7" s="47"/>
      <c r="D7" s="60"/>
      <c r="E7" s="64">
        <f>SUM(C7:D7)</f>
        <v>0</v>
      </c>
      <c r="F7" s="65"/>
      <c r="G7" s="79" t="str">
        <f>IF(OR(Basisdaten!C6="",Basisdaten!C6="Zertifiziertes Zentrum (zZ)"),"","Anerkannte/r Chirurg/-in erforderlich")</f>
        <v/>
      </c>
      <c r="H7" s="88"/>
    </row>
    <row r="8" spans="2:10" ht="36.75" customHeight="1" x14ac:dyDescent="0.25">
      <c r="B8" s="41" t="s">
        <v>105</v>
      </c>
      <c r="C8" s="42"/>
      <c r="D8" s="42"/>
      <c r="E8" s="57">
        <f t="shared" ref="E8:E12" si="0">SUM(C8:D8)</f>
        <v>0</v>
      </c>
      <c r="F8" s="27"/>
      <c r="G8" s="80" t="str">
        <f>IF(OR(Basisdaten!C6="",Basisdaten!C6="Zertifiziertes Zentrum (zZ)"),"","Anerkannte/r Chirurg/-in erforderlich")</f>
        <v/>
      </c>
      <c r="H8" s="89"/>
    </row>
    <row r="9" spans="2:10" ht="36.75" customHeight="1" x14ac:dyDescent="0.25">
      <c r="B9" s="41" t="s">
        <v>105</v>
      </c>
      <c r="C9" s="42"/>
      <c r="D9" s="42"/>
      <c r="E9" s="57">
        <f>SUM(C9:D9)</f>
        <v>0</v>
      </c>
      <c r="F9" s="27"/>
      <c r="G9" s="80" t="str">
        <f>IF(OR(Basisdaten!C6="",Basisdaten!C6="Zertifiziertes Zentrum (zZ)"),"","Anerkannte/r Chirurg/-in erforderlich")</f>
        <v/>
      </c>
      <c r="H9" s="89"/>
    </row>
    <row r="10" spans="2:10" ht="86.25" customHeight="1" x14ac:dyDescent="0.25">
      <c r="B10" s="145" t="s">
        <v>127</v>
      </c>
      <c r="C10" s="151"/>
      <c r="D10" s="151"/>
      <c r="E10" s="151"/>
      <c r="F10" s="151"/>
      <c r="G10" s="151"/>
      <c r="H10" s="152"/>
    </row>
    <row r="11" spans="2:10" ht="40.5" customHeight="1" x14ac:dyDescent="0.25">
      <c r="B11" s="41" t="s">
        <v>105</v>
      </c>
      <c r="C11" s="42"/>
      <c r="D11" s="42"/>
      <c r="E11" s="57">
        <f t="shared" si="0"/>
        <v>0</v>
      </c>
      <c r="F11" s="27"/>
      <c r="G11" s="80" t="str">
        <f>IF(Basisdaten!C6="Zertifiziertes Spitzenzentrum (zSZ)",IF(Basisdaten!G31&gt;=500,"Anerkannte/r Chirurg/-in möglich","Kein/e anerkannte/r Chirurg/-in möglich"),"")</f>
        <v/>
      </c>
      <c r="H11" s="89"/>
    </row>
    <row r="12" spans="2:10" ht="36.75" customHeight="1" x14ac:dyDescent="0.25">
      <c r="B12" s="41" t="s">
        <v>105</v>
      </c>
      <c r="C12" s="42"/>
      <c r="D12" s="42"/>
      <c r="E12" s="57">
        <f t="shared" si="0"/>
        <v>0</v>
      </c>
      <c r="F12" s="27"/>
      <c r="G12" s="80" t="str">
        <f>IF(Basisdaten!C6="Zertifiziertes Spitzenzentrum (zSZ)",IF(Basisdaten!G31&gt;=600,"Anerkannte/r Chirurg/-in möglich","Kein/e anerkannte/r Chirurg/-in möglich"),"")</f>
        <v/>
      </c>
      <c r="H12" s="89"/>
    </row>
    <row r="13" spans="2:10" ht="36.75" customHeight="1" x14ac:dyDescent="0.25">
      <c r="B13" s="41" t="s">
        <v>105</v>
      </c>
      <c r="C13" s="42"/>
      <c r="D13" s="42"/>
      <c r="E13" s="57">
        <f t="shared" ref="E13:E17" si="1">SUM(C13:D13)</f>
        <v>0</v>
      </c>
      <c r="F13" s="27"/>
      <c r="G13" s="80" t="str">
        <f>IF(Basisdaten!C6="Zertifiziertes Spitzenzentrum (zSZ)",IF(Basisdaten!G31&gt;=700,"Anerkannte/r Chirurg/-in möglich","Kein/e anerkannte/r Chirurg/-in möglich"),"")</f>
        <v/>
      </c>
      <c r="H13" s="89"/>
    </row>
    <row r="14" spans="2:10" ht="36.75" customHeight="1" x14ac:dyDescent="0.25">
      <c r="B14" s="41" t="s">
        <v>105</v>
      </c>
      <c r="C14" s="42"/>
      <c r="D14" s="42"/>
      <c r="E14" s="57">
        <f t="shared" si="1"/>
        <v>0</v>
      </c>
      <c r="F14" s="27"/>
      <c r="G14" s="80" t="str">
        <f>IF(Basisdaten!C6="Zertifiziertes Spitzenzentrum (zSZ)",IF(Basisdaten!G31&gt;=800,"Anerkannte/r Chirurg/-in möglich","Kein/e anerkannte/r Chirurg/-in möglich"),"")</f>
        <v/>
      </c>
      <c r="H14" s="89"/>
    </row>
    <row r="15" spans="2:10" ht="36.75" customHeight="1" x14ac:dyDescent="0.25">
      <c r="B15" s="41" t="s">
        <v>105</v>
      </c>
      <c r="C15" s="42"/>
      <c r="D15" s="42"/>
      <c r="E15" s="57">
        <f t="shared" si="1"/>
        <v>0</v>
      </c>
      <c r="F15" s="27"/>
      <c r="G15" s="80" t="str">
        <f>IF(Basisdaten!C6="Zertifiziertes Spitzenzentrum (zSZ)",IF(Basisdaten!G31&gt;=900,"Anerkannte/r Chirurg/-in möglich","Kein/e anerkannte/r Chirurg/-in möglich"),"")</f>
        <v/>
      </c>
      <c r="H15" s="89"/>
    </row>
    <row r="16" spans="2:10" ht="36.75" customHeight="1" x14ac:dyDescent="0.25">
      <c r="B16" s="41" t="s">
        <v>105</v>
      </c>
      <c r="C16" s="42"/>
      <c r="D16" s="42"/>
      <c r="E16" s="57">
        <f t="shared" si="1"/>
        <v>0</v>
      </c>
      <c r="F16" s="27"/>
      <c r="G16" s="80" t="str">
        <f>IF(Basisdaten!C6="Zertifiziertes Spitzenzentrum (zSZ)",IF(Basisdaten!G31&gt;=1000,"Anerkannte/r Chirurg/-in möglich","Kein/e anerkannte/r Chirurg/-in möglich"),"")</f>
        <v/>
      </c>
      <c r="H16" s="89"/>
    </row>
    <row r="17" spans="2:8" ht="36.75" customHeight="1" thickBot="1" x14ac:dyDescent="0.3">
      <c r="B17" s="43" t="s">
        <v>105</v>
      </c>
      <c r="C17" s="44"/>
      <c r="D17" s="44"/>
      <c r="E17" s="58">
        <f t="shared" si="1"/>
        <v>0</v>
      </c>
      <c r="F17" s="59"/>
      <c r="G17" s="81" t="str">
        <f>IF(Basisdaten!C6="Zertifiziertes Spitzenzentrum (zSZ)",IF(Basisdaten!G31&gt;=1100,"Anerkannte/r Chirurg/-in möglich","Kein/e anerkannte/r Chirurg/-in möglich"),"")</f>
        <v/>
      </c>
      <c r="H17" s="87"/>
    </row>
  </sheetData>
  <sheetProtection algorithmName="SHA-512" hashValue="pDCL7pDzUxKxjCkgi0QLCIXCd3XvM9LNEX6B6nFCgITiBdhoIt/GvFfsfGspyHSCB2r+KWqTdLeLhP4F6Fd5zA==" saltValue="qhI9cL5K0N8B4two8qR2YQ==" spinCount="100000" sheet="1" objects="1" scenarios="1" selectLockedCells="1"/>
  <mergeCells count="5">
    <mergeCell ref="B2:F2"/>
    <mergeCell ref="B4:D4"/>
    <mergeCell ref="B5:B6"/>
    <mergeCell ref="C5:F5"/>
    <mergeCell ref="B10:H10"/>
  </mergeCells>
  <conditionalFormatting sqref="B7:B9 B11:B17">
    <cfRule type="expression" dxfId="29" priority="8">
      <formula>AND($B7&lt;&gt;"",$B7&lt;&gt;"Titel / Vorname / Name anerkannte/r Chirurg/-in")</formula>
    </cfRule>
  </conditionalFormatting>
  <conditionalFormatting sqref="C7:D9 C11:D17">
    <cfRule type="expression" dxfId="27" priority="14">
      <formula>LEN(TRIM(C7))=0</formula>
    </cfRule>
  </conditionalFormatting>
  <conditionalFormatting sqref="E7:E9 E11:E17">
    <cfRule type="cellIs" dxfId="26" priority="10" operator="equal">
      <formula>0</formula>
    </cfRule>
    <cfRule type="cellIs" dxfId="25" priority="11" operator="lessThan">
      <formula>100</formula>
    </cfRule>
    <cfRule type="cellIs" dxfId="24" priority="12" operator="greaterThanOrEqual">
      <formula>100</formula>
    </cfRule>
  </conditionalFormatting>
  <conditionalFormatting sqref="F7:F9 F11:F17">
    <cfRule type="expression" dxfId="23" priority="2">
      <formula>$E7&gt;=100</formula>
    </cfRule>
    <cfRule type="expression" dxfId="22" priority="9">
      <formula>$E7&gt;=100</formula>
    </cfRule>
    <cfRule type="expression" dxfId="21" priority="13">
      <formula>LEN(TRIM(F7))=0</formula>
    </cfRule>
  </conditionalFormatting>
  <conditionalFormatting sqref="G7:G9">
    <cfRule type="containsText" dxfId="20" priority="1" operator="containsText" text="Anerkannte/r Chirurg/-in erforderlich">
      <formula>NOT(ISERROR(SEARCH("Anerkannte/r Chirurg/-in erforderlich",G7)))</formula>
    </cfRule>
    <cfRule type="containsText" dxfId="19" priority="6" operator="containsText" text="Anerkannte/r Chirurg/-in möglich">
      <formula>NOT(ISERROR(SEARCH("Anerkannte/r Chirurg/-in möglich",G7)))</formula>
    </cfRule>
  </conditionalFormatting>
  <conditionalFormatting sqref="G11:G17">
    <cfRule type="containsText" dxfId="18" priority="3" operator="containsText" text="Kein/e anerkannte/r Chirurg/-in möglich">
      <formula>NOT(ISERROR(SEARCH("Kein/e anerkannte/r Chirurg/-in möglich",G11)))</formula>
    </cfRule>
    <cfRule type="containsText" dxfId="17" priority="4" operator="containsText" text="Anerkannte/r Chirurg/-in möglich">
      <formula>NOT(ISERROR(SEARCH("Anerkannte/r Chirurg/-in möglich",G11)))</formula>
    </cfRule>
  </conditionalFormatting>
  <dataValidations count="2">
    <dataValidation type="whole" allowBlank="1" showInputMessage="1" showErrorMessage="1" errorTitle="Eingabefehler" error="Ganze Zahl zwischen 0 und 5000 eingeben." sqref="C7:E9 C11:E17" xr:uid="{00000000-0002-0000-0200-000000000000}">
      <formula1>0</formula1>
      <formula2>5000</formula2>
    </dataValidation>
    <dataValidation type="list" allowBlank="1" showInputMessage="1" showErrorMessage="1" sqref="H7:H9 H11:H17" xr:uid="{8B40CD31-875A-4951-89CC-A1AEB73B5FED}">
      <formula1>"Ja, Nein"</formula1>
    </dataValidation>
  </dataValidations>
  <pageMargins left="0.7" right="0.7" top="0.75" bottom="0.75" header="0.3" footer="0.3"/>
  <pageSetup scale="57" orientation="landscape" r:id="rId1"/>
  <headerFooter>
    <oddFooter>&amp;L&amp;"Arial,Regular"&amp;7&amp;F&amp;C&amp;"Arial,Regular"&amp;7©DGAV e.V. &amp;R&amp;"Arial,Regular"&amp;7&amp;P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id="{B19774E6-4D80-42E4-9113-CF9F8CF7881B}">
            <xm:f>IF(Basisdaten!$C$6="Zertifiziertes Zentrum (zZ)",TRUE,FALSE)</xm:f>
            <x14:dxf>
              <fill>
                <patternFill patternType="lightUp"/>
              </fill>
            </x14:dxf>
          </x14:cfRule>
          <xm:sqref>B7:G9 B10 B11:G17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showGridLines="0" showRuler="0" zoomScaleNormal="100" zoomScaleSheetLayoutView="100" workbookViewId="0">
      <selection activeCell="N8" sqref="N8"/>
    </sheetView>
  </sheetViews>
  <sheetFormatPr defaultColWidth="11.42578125" defaultRowHeight="14.25" x14ac:dyDescent="0.2"/>
  <cols>
    <col min="1" max="1" width="8.28515625" style="8" customWidth="1"/>
    <col min="2" max="2" width="22" style="8" customWidth="1"/>
    <col min="3" max="3" width="12.7109375" style="8" customWidth="1"/>
    <col min="4" max="4" width="11.85546875" style="8" customWidth="1"/>
    <col min="5" max="5" width="13.28515625" style="8" customWidth="1"/>
    <col min="6" max="6" width="11.42578125" style="8" customWidth="1"/>
    <col min="7" max="7" width="13.42578125" style="8" customWidth="1"/>
    <col min="8" max="8" width="9.140625" style="8" customWidth="1"/>
    <col min="9" max="9" width="4" style="9" customWidth="1"/>
    <col min="10" max="10" width="6.42578125" style="9" customWidth="1"/>
    <col min="11" max="11" width="6.28515625" style="8" customWidth="1"/>
    <col min="12" max="12" width="9.28515625" style="18" customWidth="1"/>
    <col min="13" max="13" width="10.140625" style="18" customWidth="1"/>
    <col min="14" max="14" width="76.140625" style="8" customWidth="1"/>
    <col min="15" max="15" width="9.140625" style="8" hidden="1" customWidth="1"/>
    <col min="16" max="251" width="9.140625" style="8" customWidth="1"/>
    <col min="252" max="16384" width="11.42578125" style="8"/>
  </cols>
  <sheetData>
    <row r="1" spans="1:15" ht="39.75" customHeight="1" x14ac:dyDescent="0.2">
      <c r="L1" s="8"/>
      <c r="M1" s="8"/>
    </row>
    <row r="2" spans="1:15" ht="35.25" customHeight="1" x14ac:dyDescent="0.25">
      <c r="A2" s="71" t="s">
        <v>69</v>
      </c>
      <c r="K2" s="10"/>
      <c r="L2" s="8"/>
      <c r="M2" s="8"/>
    </row>
    <row r="3" spans="1:15" ht="19.5" customHeight="1" x14ac:dyDescent="0.2">
      <c r="K3" s="10"/>
      <c r="L3" s="8"/>
      <c r="M3" s="8"/>
    </row>
    <row r="4" spans="1:15" ht="15" customHeight="1" x14ac:dyDescent="0.2">
      <c r="A4" s="72" t="s">
        <v>41</v>
      </c>
      <c r="B4" s="11" t="str">
        <f>IF(Basisdaten!C8="Bearbeitung durch Chirzert","",Basisdaten!C8)</f>
        <v/>
      </c>
      <c r="C4" s="73" t="s">
        <v>34</v>
      </c>
      <c r="D4" s="228" t="str">
        <f>IF(Basisdaten!C10=0,"",Basisdaten!C10)</f>
        <v/>
      </c>
      <c r="E4" s="228"/>
      <c r="F4" s="229"/>
      <c r="G4" s="229"/>
      <c r="H4" s="229"/>
      <c r="I4" s="229"/>
      <c r="J4" s="229"/>
      <c r="K4" s="230"/>
      <c r="L4" s="230"/>
      <c r="M4" s="35"/>
    </row>
    <row r="5" spans="1:15" ht="12.75" customHeight="1" thickBot="1" x14ac:dyDescent="0.25">
      <c r="C5" s="9"/>
      <c r="D5" s="9"/>
      <c r="E5" s="9"/>
      <c r="F5" s="9"/>
      <c r="G5" s="9"/>
      <c r="H5" s="9"/>
      <c r="I5" s="49"/>
      <c r="K5" s="10"/>
      <c r="L5" s="8"/>
      <c r="M5" s="8"/>
    </row>
    <row r="6" spans="1:15" s="12" customFormat="1" ht="15" customHeight="1" thickBot="1" x14ac:dyDescent="0.3">
      <c r="A6" s="195" t="s">
        <v>44</v>
      </c>
      <c r="B6" s="195" t="s">
        <v>0</v>
      </c>
      <c r="C6" s="231" t="s">
        <v>1</v>
      </c>
      <c r="D6" s="232"/>
      <c r="E6" s="197" t="s">
        <v>2</v>
      </c>
      <c r="F6" s="198"/>
      <c r="G6" s="201" t="s">
        <v>3</v>
      </c>
      <c r="H6" s="202"/>
      <c r="I6" s="197" t="s">
        <v>64</v>
      </c>
      <c r="J6" s="198"/>
      <c r="K6" s="197" t="s">
        <v>42</v>
      </c>
      <c r="L6" s="207"/>
      <c r="M6" s="210" t="s">
        <v>53</v>
      </c>
      <c r="N6" s="193" t="s">
        <v>67</v>
      </c>
    </row>
    <row r="7" spans="1:15" s="12" customFormat="1" ht="22.5" customHeight="1" thickBot="1" x14ac:dyDescent="0.3">
      <c r="A7" s="196"/>
      <c r="B7" s="196"/>
      <c r="C7" s="233"/>
      <c r="D7" s="234"/>
      <c r="E7" s="199"/>
      <c r="F7" s="200"/>
      <c r="G7" s="203"/>
      <c r="H7" s="202"/>
      <c r="I7" s="199"/>
      <c r="J7" s="200"/>
      <c r="K7" s="208"/>
      <c r="L7" s="209"/>
      <c r="M7" s="211"/>
      <c r="N7" s="194"/>
    </row>
    <row r="8" spans="1:15" s="12" customFormat="1" ht="74.25" customHeight="1" thickBot="1" x14ac:dyDescent="0.3">
      <c r="A8" s="34">
        <v>1</v>
      </c>
      <c r="B8" s="68" t="s">
        <v>87</v>
      </c>
      <c r="C8" s="159" t="s">
        <v>65</v>
      </c>
      <c r="D8" s="160"/>
      <c r="E8" s="163" t="s">
        <v>90</v>
      </c>
      <c r="F8" s="164"/>
      <c r="G8" s="163" t="s">
        <v>54</v>
      </c>
      <c r="H8" s="164"/>
      <c r="I8" s="161" t="s">
        <v>66</v>
      </c>
      <c r="J8" s="162"/>
      <c r="K8" s="13" t="s">
        <v>57</v>
      </c>
      <c r="L8" s="52">
        <f>IF(Basisdaten!C6="Zertifiziertes Zentrum (zZ)",Basisdaten!E31,IF(Basisdaten!C6="Zertifiziertes Spitzenzentrum (zSZ)",Basisdaten!G31,0))</f>
        <v>0</v>
      </c>
      <c r="M8" s="53" t="str">
        <f>IF(Basisdaten!C6="","Unvollständig",IF(Basisdaten!C6="Zertifiziertes Zentrum (zZ)",IF(L8&gt;=50,"I.O.",IF(AND(L8&gt;0,L8&lt;=50),"Soll-Wert nicht erfüllt","Unvollständig")),IF(Basisdaten!C6="Zertifiziertes Spitzenzentrum (zSZ)",IF(L8&gt;=400,"I.O.",IF(AND(L8&gt;0,L8&lt;=400),"Soll-Wert nicht erfüllt","Unvollständig")))))</f>
        <v>Unvollständig</v>
      </c>
      <c r="N8" s="55"/>
      <c r="O8" s="39"/>
    </row>
    <row r="9" spans="1:15" ht="27" customHeight="1" thickBot="1" x14ac:dyDescent="0.25">
      <c r="A9" s="215">
        <v>2</v>
      </c>
      <c r="B9" s="171" t="s">
        <v>94</v>
      </c>
      <c r="C9" s="165" t="s">
        <v>4</v>
      </c>
      <c r="D9" s="179"/>
      <c r="E9" s="165" t="s">
        <v>13</v>
      </c>
      <c r="F9" s="179"/>
      <c r="G9" s="165" t="s">
        <v>62</v>
      </c>
      <c r="H9" s="179"/>
      <c r="I9" s="184" t="s">
        <v>5</v>
      </c>
      <c r="J9" s="185"/>
      <c r="K9" s="13" t="s">
        <v>2</v>
      </c>
      <c r="L9" s="45"/>
      <c r="M9" s="225" t="str">
        <f>IF(AND(L9="",L11="n.d."),"Unvollständig",IF(L11&lt;=5%,"I.O.",IF(AND(L11&gt;=5%,L11&lt;=100%),"Soll-Wert nicht erfüllt",IF(L11&gt;100%,"Inkorrekt"))))</f>
        <v>Unvollständig</v>
      </c>
      <c r="N9" s="213"/>
    </row>
    <row r="10" spans="1:15" ht="27" customHeight="1" thickBot="1" x14ac:dyDescent="0.25">
      <c r="A10" s="216"/>
      <c r="B10" s="177"/>
      <c r="C10" s="180"/>
      <c r="D10" s="181"/>
      <c r="E10" s="180"/>
      <c r="F10" s="181"/>
      <c r="G10" s="180"/>
      <c r="H10" s="181"/>
      <c r="I10" s="186"/>
      <c r="J10" s="187"/>
      <c r="K10" s="14" t="s">
        <v>3</v>
      </c>
      <c r="L10" s="52">
        <f>O10</f>
        <v>0</v>
      </c>
      <c r="M10" s="226"/>
      <c r="N10" s="214"/>
      <c r="O10" s="39">
        <f>IF(Basisdaten!C6="Zertifiziertes Zentrum (zZ)",SUM(Basisdaten!E24:F28),IF(Basisdaten!C6="Zertifiziertes Spitzenzentrum (zSZ)",SUM(Basisdaten!G24:H28),0))</f>
        <v>0</v>
      </c>
    </row>
    <row r="11" spans="1:15" ht="27" customHeight="1" thickBot="1" x14ac:dyDescent="0.25">
      <c r="A11" s="217"/>
      <c r="B11" s="178"/>
      <c r="C11" s="182"/>
      <c r="D11" s="183"/>
      <c r="E11" s="182"/>
      <c r="F11" s="183"/>
      <c r="G11" s="182"/>
      <c r="H11" s="183"/>
      <c r="I11" s="188"/>
      <c r="J11" s="189"/>
      <c r="K11" s="14" t="s">
        <v>43</v>
      </c>
      <c r="L11" s="15" t="str">
        <f>IF(L9="","n.d.",IF(L10="","n.d.",IF(L10=0,"",L9 /L10)))</f>
        <v>n.d.</v>
      </c>
      <c r="M11" s="227"/>
      <c r="N11" s="214"/>
      <c r="O11" s="24"/>
    </row>
    <row r="12" spans="1:15" ht="27" customHeight="1" thickBot="1" x14ac:dyDescent="0.25">
      <c r="A12" s="215">
        <v>3</v>
      </c>
      <c r="B12" s="171" t="s">
        <v>14</v>
      </c>
      <c r="C12" s="165" t="s">
        <v>15</v>
      </c>
      <c r="D12" s="179"/>
      <c r="E12" s="165" t="s">
        <v>16</v>
      </c>
      <c r="F12" s="179"/>
      <c r="G12" s="219" t="s">
        <v>62</v>
      </c>
      <c r="H12" s="220"/>
      <c r="I12" s="184" t="s">
        <v>45</v>
      </c>
      <c r="J12" s="185"/>
      <c r="K12" s="13" t="s">
        <v>2</v>
      </c>
      <c r="L12" s="45"/>
      <c r="M12" s="225" t="str">
        <f>IF(L14="n.d.","Unvollständig",IF(L14&gt;1,"Inkorrekt","I.O."))</f>
        <v>Unvollständig</v>
      </c>
      <c r="N12" s="190"/>
    </row>
    <row r="13" spans="1:15" ht="27" customHeight="1" thickBot="1" x14ac:dyDescent="0.25">
      <c r="A13" s="216"/>
      <c r="B13" s="177"/>
      <c r="C13" s="180"/>
      <c r="D13" s="181"/>
      <c r="E13" s="180"/>
      <c r="F13" s="181"/>
      <c r="G13" s="221"/>
      <c r="H13" s="222"/>
      <c r="I13" s="186"/>
      <c r="J13" s="187"/>
      <c r="K13" s="14" t="s">
        <v>3</v>
      </c>
      <c r="L13" s="52">
        <f>O10</f>
        <v>0</v>
      </c>
      <c r="M13" s="226"/>
      <c r="N13" s="218"/>
    </row>
    <row r="14" spans="1:15" ht="27" customHeight="1" thickBot="1" x14ac:dyDescent="0.25">
      <c r="A14" s="217"/>
      <c r="B14" s="178"/>
      <c r="C14" s="182"/>
      <c r="D14" s="183"/>
      <c r="E14" s="182"/>
      <c r="F14" s="183"/>
      <c r="G14" s="223"/>
      <c r="H14" s="224"/>
      <c r="I14" s="188"/>
      <c r="J14" s="189"/>
      <c r="K14" s="14" t="s">
        <v>43</v>
      </c>
      <c r="L14" s="15" t="str">
        <f>IF(L12="","n.d.",IF(L13="","n.d.",IF(L13=0,"",L12 /L13)))</f>
        <v>n.d.</v>
      </c>
      <c r="M14" s="227"/>
      <c r="N14" s="218"/>
    </row>
    <row r="15" spans="1:15" ht="27.75" customHeight="1" thickBot="1" x14ac:dyDescent="0.25">
      <c r="A15" s="215">
        <v>4</v>
      </c>
      <c r="B15" s="171" t="s">
        <v>17</v>
      </c>
      <c r="C15" s="165" t="s">
        <v>18</v>
      </c>
      <c r="D15" s="166"/>
      <c r="E15" s="165" t="s">
        <v>61</v>
      </c>
      <c r="F15" s="166"/>
      <c r="G15" s="165" t="s">
        <v>62</v>
      </c>
      <c r="H15" s="166"/>
      <c r="I15" s="184" t="s">
        <v>19</v>
      </c>
      <c r="J15" s="185"/>
      <c r="K15" s="16" t="s">
        <v>2</v>
      </c>
      <c r="L15" s="45"/>
      <c r="M15" s="204" t="str">
        <f>IF(AND(L15="",L17="n.d."),"Unvollständig",IF(L17="n.d.","Unvollständig",IF(L17&lt;=1%,"I.O.",IF(L17&lt;=100%,"Soll-Wert nicht erfüllt","Inkorrekt"))))</f>
        <v>Unvollständig</v>
      </c>
      <c r="N15" s="190"/>
    </row>
    <row r="16" spans="1:15" ht="27.75" customHeight="1" thickBot="1" x14ac:dyDescent="0.25">
      <c r="A16" s="216"/>
      <c r="B16" s="177"/>
      <c r="C16" s="167"/>
      <c r="D16" s="168"/>
      <c r="E16" s="167"/>
      <c r="F16" s="168"/>
      <c r="G16" s="167"/>
      <c r="H16" s="168"/>
      <c r="I16" s="186"/>
      <c r="J16" s="187"/>
      <c r="K16" s="16" t="s">
        <v>3</v>
      </c>
      <c r="L16" s="52">
        <f>O10</f>
        <v>0</v>
      </c>
      <c r="M16" s="205"/>
      <c r="N16" s="218"/>
      <c r="O16" s="39"/>
    </row>
    <row r="17" spans="1:17" ht="27.75" customHeight="1" thickBot="1" x14ac:dyDescent="0.25">
      <c r="A17" s="217"/>
      <c r="B17" s="178"/>
      <c r="C17" s="169"/>
      <c r="D17" s="170"/>
      <c r="E17" s="169"/>
      <c r="F17" s="170"/>
      <c r="G17" s="169"/>
      <c r="H17" s="170"/>
      <c r="I17" s="188"/>
      <c r="J17" s="189"/>
      <c r="K17" s="16" t="s">
        <v>43</v>
      </c>
      <c r="L17" s="17" t="str">
        <f>IF(L15="","n.d.",IF(L16="","n.d.",IF(L16=0,"",L15 /L16)))</f>
        <v>n.d.</v>
      </c>
      <c r="M17" s="206"/>
      <c r="N17" s="218"/>
    </row>
    <row r="18" spans="1:17" ht="27.75" customHeight="1" thickBot="1" x14ac:dyDescent="0.25">
      <c r="A18" s="215">
        <v>5</v>
      </c>
      <c r="B18" s="171" t="s">
        <v>20</v>
      </c>
      <c r="C18" s="165" t="s">
        <v>21</v>
      </c>
      <c r="D18" s="179"/>
      <c r="E18" s="165" t="s">
        <v>106</v>
      </c>
      <c r="F18" s="179"/>
      <c r="G18" s="165" t="s">
        <v>107</v>
      </c>
      <c r="H18" s="179"/>
      <c r="I18" s="184" t="s">
        <v>22</v>
      </c>
      <c r="J18" s="185"/>
      <c r="K18" s="13" t="s">
        <v>2</v>
      </c>
      <c r="L18" s="45"/>
      <c r="M18" s="204" t="str">
        <f>IF(AND(L18="",L20="n.d."),"Unvollständig",IF(L20="n.d.","Unvollständig",IF(L20&gt;=25%,"I.O.",IF(L20&lt;25%,"Soll-Wert nicht erfüllt","Inkorrekt"))))</f>
        <v>Unvollständig</v>
      </c>
      <c r="N18" s="213"/>
    </row>
    <row r="19" spans="1:17" ht="27.75" customHeight="1" thickBot="1" x14ac:dyDescent="0.25">
      <c r="A19" s="216"/>
      <c r="B19" s="177"/>
      <c r="C19" s="180"/>
      <c r="D19" s="181"/>
      <c r="E19" s="180"/>
      <c r="F19" s="181"/>
      <c r="G19" s="180"/>
      <c r="H19" s="181"/>
      <c r="I19" s="186"/>
      <c r="J19" s="187"/>
      <c r="K19" s="14" t="s">
        <v>3</v>
      </c>
      <c r="L19" s="45"/>
      <c r="M19" s="205"/>
      <c r="N19" s="214"/>
    </row>
    <row r="20" spans="1:17" ht="27.75" customHeight="1" thickBot="1" x14ac:dyDescent="0.25">
      <c r="A20" s="217"/>
      <c r="B20" s="178"/>
      <c r="C20" s="182"/>
      <c r="D20" s="183"/>
      <c r="E20" s="182"/>
      <c r="F20" s="183"/>
      <c r="G20" s="182"/>
      <c r="H20" s="183"/>
      <c r="I20" s="188"/>
      <c r="J20" s="189"/>
      <c r="K20" s="14" t="s">
        <v>43</v>
      </c>
      <c r="L20" s="15" t="str">
        <f>IF(L18="","n.d.",IF(L19="","n.d.",IF(L19=0,"",L18 /L19)))</f>
        <v>n.d.</v>
      </c>
      <c r="M20" s="206"/>
      <c r="N20" s="214"/>
    </row>
    <row r="21" spans="1:17" ht="27.75" customHeight="1" thickBot="1" x14ac:dyDescent="0.25">
      <c r="A21" s="215">
        <v>6</v>
      </c>
      <c r="B21" s="171" t="s">
        <v>23</v>
      </c>
      <c r="C21" s="165" t="s">
        <v>24</v>
      </c>
      <c r="D21" s="179"/>
      <c r="E21" s="165" t="s">
        <v>46</v>
      </c>
      <c r="F21" s="179"/>
      <c r="G21" s="165" t="s">
        <v>90</v>
      </c>
      <c r="H21" s="179"/>
      <c r="I21" s="184" t="s">
        <v>45</v>
      </c>
      <c r="J21" s="185"/>
      <c r="K21" s="13" t="s">
        <v>2</v>
      </c>
      <c r="L21" s="45"/>
      <c r="M21" s="204" t="str">
        <f>IF(L23="n.d.","Unvollständig",IF(L23&gt;1,"Inkorrekt","I.O."))</f>
        <v>Unvollständig</v>
      </c>
      <c r="N21" s="213"/>
    </row>
    <row r="22" spans="1:17" ht="27.75" customHeight="1" thickBot="1" x14ac:dyDescent="0.25">
      <c r="A22" s="216"/>
      <c r="B22" s="177"/>
      <c r="C22" s="180"/>
      <c r="D22" s="181"/>
      <c r="E22" s="180"/>
      <c r="F22" s="181"/>
      <c r="G22" s="180"/>
      <c r="H22" s="181"/>
      <c r="I22" s="186"/>
      <c r="J22" s="187"/>
      <c r="K22" s="14" t="s">
        <v>3</v>
      </c>
      <c r="L22" s="52">
        <f>O22</f>
        <v>0</v>
      </c>
      <c r="M22" s="205"/>
      <c r="N22" s="214"/>
      <c r="O22" s="8">
        <f>IF(Basisdaten!C6="Zertifiziertes Zentrum (zZ)",SUM(Basisdaten!E24:F30),IF(Basisdaten!C6="Zertifiziertes Spitzenzentrum (zSZ)",SUM(Basisdaten!G24:H30),0))</f>
        <v>0</v>
      </c>
      <c r="Q22" s="69"/>
    </row>
    <row r="23" spans="1:17" ht="27.75" customHeight="1" thickBot="1" x14ac:dyDescent="0.25">
      <c r="A23" s="217"/>
      <c r="B23" s="178"/>
      <c r="C23" s="182"/>
      <c r="D23" s="183"/>
      <c r="E23" s="182"/>
      <c r="F23" s="183"/>
      <c r="G23" s="182"/>
      <c r="H23" s="183"/>
      <c r="I23" s="188"/>
      <c r="J23" s="189"/>
      <c r="K23" s="14" t="s">
        <v>43</v>
      </c>
      <c r="L23" s="15" t="str">
        <f>IF(L21="","n.d.",IF(L22="","n.d.",IF(L22=0,"",L21 /L22)))</f>
        <v>n.d.</v>
      </c>
      <c r="M23" s="206"/>
      <c r="N23" s="214"/>
    </row>
    <row r="24" spans="1:17" s="35" customFormat="1" ht="27.75" customHeight="1" thickBot="1" x14ac:dyDescent="0.25">
      <c r="A24" s="215">
        <v>7</v>
      </c>
      <c r="B24" s="171" t="s">
        <v>25</v>
      </c>
      <c r="C24" s="165" t="s">
        <v>10</v>
      </c>
      <c r="D24" s="179"/>
      <c r="E24" s="165" t="s">
        <v>9</v>
      </c>
      <c r="F24" s="179"/>
      <c r="G24" s="165" t="s">
        <v>63</v>
      </c>
      <c r="H24" s="179"/>
      <c r="I24" s="184" t="s">
        <v>26</v>
      </c>
      <c r="J24" s="185"/>
      <c r="K24" s="13" t="s">
        <v>2</v>
      </c>
      <c r="L24" s="45"/>
      <c r="M24" s="204" t="str">
        <f>IF(AND(L24="",L26="n.d."),"Unvollständig",IF(L26&gt;=75%,"I.O.",IF(L26&lt;75%,"Soll-Wert nicht erfüllt")))</f>
        <v>Unvollständig</v>
      </c>
      <c r="N24" s="213"/>
    </row>
    <row r="25" spans="1:17" s="35" customFormat="1" ht="27.75" customHeight="1" thickBot="1" x14ac:dyDescent="0.25">
      <c r="A25" s="216"/>
      <c r="B25" s="177"/>
      <c r="C25" s="180"/>
      <c r="D25" s="181"/>
      <c r="E25" s="180"/>
      <c r="F25" s="181"/>
      <c r="G25" s="180"/>
      <c r="H25" s="181"/>
      <c r="I25" s="186"/>
      <c r="J25" s="187"/>
      <c r="K25" s="14" t="s">
        <v>3</v>
      </c>
      <c r="L25" s="45"/>
      <c r="M25" s="205"/>
      <c r="N25" s="214"/>
    </row>
    <row r="26" spans="1:17" ht="27.75" customHeight="1" thickBot="1" x14ac:dyDescent="0.25">
      <c r="A26" s="217"/>
      <c r="B26" s="178"/>
      <c r="C26" s="182"/>
      <c r="D26" s="183"/>
      <c r="E26" s="182"/>
      <c r="F26" s="183"/>
      <c r="G26" s="182"/>
      <c r="H26" s="183"/>
      <c r="I26" s="188"/>
      <c r="J26" s="189"/>
      <c r="K26" s="14" t="s">
        <v>43</v>
      </c>
      <c r="L26" s="15" t="str">
        <f>IF(L24="","n.d.",IF(L25="","n.d.",IF(L24=0,"",L24/L25)))</f>
        <v>n.d.</v>
      </c>
      <c r="M26" s="206"/>
      <c r="N26" s="214"/>
    </row>
    <row r="27" spans="1:17" ht="27.75" customHeight="1" thickBot="1" x14ac:dyDescent="0.25">
      <c r="A27" s="215">
        <v>8</v>
      </c>
      <c r="B27" s="171" t="s">
        <v>114</v>
      </c>
      <c r="C27" s="165" t="s">
        <v>115</v>
      </c>
      <c r="D27" s="179"/>
      <c r="E27" s="165" t="s">
        <v>116</v>
      </c>
      <c r="F27" s="179"/>
      <c r="G27" s="165" t="s">
        <v>117</v>
      </c>
      <c r="H27" s="179"/>
      <c r="I27" s="184" t="s">
        <v>118</v>
      </c>
      <c r="J27" s="185"/>
      <c r="K27" s="13" t="s">
        <v>2</v>
      </c>
      <c r="L27" s="45"/>
      <c r="M27" s="204" t="str">
        <f>IF(AND(L27="",L29="n.d."),"Unvollständig",IF(L29&lt;=10%,"I.O.",IF(L29&gt;=10%,"Soll-Wert nicht erfüllt")))</f>
        <v>Unvollständig</v>
      </c>
      <c r="N27" s="213"/>
    </row>
    <row r="28" spans="1:17" ht="27.75" customHeight="1" thickBot="1" x14ac:dyDescent="0.25">
      <c r="A28" s="216"/>
      <c r="B28" s="177"/>
      <c r="C28" s="180"/>
      <c r="D28" s="181"/>
      <c r="E28" s="180"/>
      <c r="F28" s="181"/>
      <c r="G28" s="180"/>
      <c r="H28" s="181"/>
      <c r="I28" s="186"/>
      <c r="J28" s="187"/>
      <c r="K28" s="14" t="s">
        <v>3</v>
      </c>
      <c r="L28" s="45"/>
      <c r="M28" s="205"/>
      <c r="N28" s="214"/>
    </row>
    <row r="29" spans="1:17" ht="27.75" customHeight="1" thickBot="1" x14ac:dyDescent="0.25">
      <c r="A29" s="217"/>
      <c r="B29" s="178"/>
      <c r="C29" s="182"/>
      <c r="D29" s="183"/>
      <c r="E29" s="182"/>
      <c r="F29" s="183"/>
      <c r="G29" s="182"/>
      <c r="H29" s="183"/>
      <c r="I29" s="188"/>
      <c r="J29" s="189"/>
      <c r="K29" s="14" t="s">
        <v>43</v>
      </c>
      <c r="L29" s="15" t="str">
        <f>IF(L27="","n.d.",IF(L28="","n.d.",IF(L28=0,"",L27 /L28)))</f>
        <v>n.d.</v>
      </c>
      <c r="M29" s="206"/>
      <c r="N29" s="214"/>
    </row>
    <row r="30" spans="1:17" ht="17.25" customHeight="1" thickBot="1" x14ac:dyDescent="0.25">
      <c r="A30" s="36"/>
      <c r="B30" s="37"/>
      <c r="C30" s="37"/>
      <c r="D30" s="37"/>
      <c r="E30" s="37"/>
      <c r="F30" s="37"/>
      <c r="G30" s="37"/>
      <c r="H30" s="37"/>
      <c r="I30" s="38"/>
      <c r="J30" s="38"/>
      <c r="K30" s="19"/>
      <c r="L30" s="20"/>
      <c r="M30" s="20"/>
      <c r="N30" s="54"/>
    </row>
    <row r="31" spans="1:17" ht="15" thickBot="1" x14ac:dyDescent="0.25">
      <c r="A31" s="195" t="s">
        <v>44</v>
      </c>
      <c r="B31" s="195" t="s">
        <v>11</v>
      </c>
      <c r="C31" s="197" t="s">
        <v>1</v>
      </c>
      <c r="D31" s="198"/>
      <c r="E31" s="197" t="s">
        <v>2</v>
      </c>
      <c r="F31" s="198"/>
      <c r="G31" s="201" t="s">
        <v>3</v>
      </c>
      <c r="H31" s="202"/>
      <c r="I31" s="197" t="s">
        <v>64</v>
      </c>
      <c r="J31" s="198"/>
      <c r="K31" s="197" t="s">
        <v>42</v>
      </c>
      <c r="L31" s="207"/>
      <c r="M31" s="210" t="s">
        <v>53</v>
      </c>
      <c r="N31" s="193" t="s">
        <v>67</v>
      </c>
    </row>
    <row r="32" spans="1:17" ht="15" thickBot="1" x14ac:dyDescent="0.25">
      <c r="A32" s="196"/>
      <c r="B32" s="196"/>
      <c r="C32" s="199"/>
      <c r="D32" s="200"/>
      <c r="E32" s="199"/>
      <c r="F32" s="200"/>
      <c r="G32" s="203"/>
      <c r="H32" s="202"/>
      <c r="I32" s="199"/>
      <c r="J32" s="200"/>
      <c r="K32" s="208"/>
      <c r="L32" s="209"/>
      <c r="M32" s="211"/>
      <c r="N32" s="194"/>
    </row>
    <row r="33" spans="1:15" ht="27.75" customHeight="1" thickBot="1" x14ac:dyDescent="0.25">
      <c r="A33" s="174">
        <v>1</v>
      </c>
      <c r="B33" s="171" t="s">
        <v>27</v>
      </c>
      <c r="C33" s="165" t="s">
        <v>98</v>
      </c>
      <c r="D33" s="166"/>
      <c r="E33" s="165" t="s">
        <v>108</v>
      </c>
      <c r="F33" s="166"/>
      <c r="G33" s="165" t="s">
        <v>90</v>
      </c>
      <c r="H33" s="166"/>
      <c r="I33" s="184" t="s">
        <v>99</v>
      </c>
      <c r="J33" s="185"/>
      <c r="K33" s="13" t="s">
        <v>2</v>
      </c>
      <c r="L33" s="45"/>
      <c r="M33" s="204" t="str">
        <f>IF(OR(Basisdaten!G6="",L35="n.d."),"Unvollständig",IF(Basisdaten!G6="Erstzertifzierungsaudit (EZ)",IF(L35&gt;=70%,"I.O.","Soll-Wert nicht erfüllt"),IF(OR(Basisdaten!G6="Überwachungsaudit (ÜA)",Basisdaten!G6="Wiederholaudit (WA)"),IF(L35&gt;=90%,"I.O.","Soll-Wert nicht erfüllt"))))</f>
        <v>Unvollständig</v>
      </c>
      <c r="N33" s="190"/>
    </row>
    <row r="34" spans="1:15" ht="27.75" customHeight="1" thickBot="1" x14ac:dyDescent="0.25">
      <c r="A34" s="175"/>
      <c r="B34" s="172"/>
      <c r="C34" s="167"/>
      <c r="D34" s="168"/>
      <c r="E34" s="167"/>
      <c r="F34" s="168"/>
      <c r="G34" s="167"/>
      <c r="H34" s="168"/>
      <c r="I34" s="186"/>
      <c r="J34" s="187"/>
      <c r="K34" s="13" t="s">
        <v>3</v>
      </c>
      <c r="L34" s="52">
        <f>O34</f>
        <v>0</v>
      </c>
      <c r="M34" s="205"/>
      <c r="N34" s="191"/>
      <c r="O34" s="8">
        <f>IF(Basisdaten!C6="Zertifiziertes Zentrum (zZ)",Basisdaten!E31,IF(Basisdaten!C6="Zertifiziertes Spitzenzentrum (zSZ)",Basisdaten!G31,0))</f>
        <v>0</v>
      </c>
    </row>
    <row r="35" spans="1:15" ht="27.75" customHeight="1" thickBot="1" x14ac:dyDescent="0.25">
      <c r="A35" s="176"/>
      <c r="B35" s="173"/>
      <c r="C35" s="169"/>
      <c r="D35" s="170"/>
      <c r="E35" s="169"/>
      <c r="F35" s="170"/>
      <c r="G35" s="169"/>
      <c r="H35" s="170"/>
      <c r="I35" s="188"/>
      <c r="J35" s="189"/>
      <c r="K35" s="13" t="s">
        <v>43</v>
      </c>
      <c r="L35" s="15" t="str">
        <f>IF(L33="","n.d.",IF(L34="","n.d.",IF(L34=0,"",L33 /L34)))</f>
        <v>n.d.</v>
      </c>
      <c r="M35" s="206"/>
      <c r="N35" s="192"/>
    </row>
    <row r="37" spans="1:15" ht="108" customHeight="1" x14ac:dyDescent="0.2">
      <c r="A37" s="212" t="s">
        <v>100</v>
      </c>
      <c r="B37" s="212"/>
      <c r="C37" s="212"/>
      <c r="D37" s="212"/>
      <c r="E37" s="212"/>
      <c r="F37" s="212"/>
      <c r="G37" s="212"/>
      <c r="H37" s="212"/>
      <c r="I37" s="212"/>
      <c r="J37" s="212"/>
      <c r="K37" s="212"/>
      <c r="L37" s="212"/>
    </row>
    <row r="38" spans="1:15" x14ac:dyDescent="0.2">
      <c r="A38" s="21"/>
    </row>
    <row r="39" spans="1:15" x14ac:dyDescent="0.2">
      <c r="A39" s="21"/>
    </row>
    <row r="40" spans="1:15" ht="24.75" customHeight="1" x14ac:dyDescent="0.2">
      <c r="A40" s="158"/>
      <c r="B40" s="158"/>
      <c r="C40" s="158"/>
      <c r="D40" s="158"/>
      <c r="E40" s="158"/>
      <c r="F40" s="158"/>
      <c r="G40" s="158"/>
      <c r="H40" s="158"/>
      <c r="I40" s="158"/>
      <c r="J40" s="158"/>
      <c r="K40" s="158"/>
      <c r="L40" s="158"/>
      <c r="M40" s="158"/>
      <c r="N40" s="40"/>
    </row>
    <row r="41" spans="1:15" ht="21.75" customHeight="1" x14ac:dyDescent="0.2">
      <c r="A41" s="158"/>
      <c r="B41" s="158"/>
      <c r="C41" s="158"/>
      <c r="D41" s="158"/>
      <c r="E41" s="158"/>
      <c r="F41" s="158"/>
      <c r="G41" s="158"/>
      <c r="H41" s="158"/>
      <c r="I41" s="158"/>
      <c r="J41" s="158"/>
      <c r="K41" s="158"/>
      <c r="L41" s="158"/>
      <c r="M41" s="158"/>
    </row>
  </sheetData>
  <sheetProtection algorithmName="SHA-512" hashValue="KH1hGD5oI1cRDuI/nom3+Gm6hmUacghp26Xwb+FHW+jn/ZeG/G4+BpnhHao2+x97ILJt+hWTuviBOe5Orw0Dig==" saltValue="XVyOV4FoMg+YHDLWPnghRA==" spinCount="100000" sheet="1" objects="1" scenarios="1" selectLockedCells="1"/>
  <dataConsolidate/>
  <mergeCells count="90">
    <mergeCell ref="M6:M7"/>
    <mergeCell ref="M18:M20"/>
    <mergeCell ref="M15:M17"/>
    <mergeCell ref="M21:M23"/>
    <mergeCell ref="M24:M26"/>
    <mergeCell ref="K6:L7"/>
    <mergeCell ref="D4:L4"/>
    <mergeCell ref="A6:A7"/>
    <mergeCell ref="B6:B7"/>
    <mergeCell ref="C6:D7"/>
    <mergeCell ref="E6:F7"/>
    <mergeCell ref="G6:H7"/>
    <mergeCell ref="I6:J7"/>
    <mergeCell ref="N9:N11"/>
    <mergeCell ref="A12:A14"/>
    <mergeCell ref="B12:B14"/>
    <mergeCell ref="C12:D14"/>
    <mergeCell ref="E12:F14"/>
    <mergeCell ref="G12:H14"/>
    <mergeCell ref="A9:A11"/>
    <mergeCell ref="B9:B11"/>
    <mergeCell ref="C9:D11"/>
    <mergeCell ref="E9:F11"/>
    <mergeCell ref="G9:H11"/>
    <mergeCell ref="I9:J11"/>
    <mergeCell ref="M9:M11"/>
    <mergeCell ref="M12:M14"/>
    <mergeCell ref="N15:N17"/>
    <mergeCell ref="I12:J14"/>
    <mergeCell ref="N12:N14"/>
    <mergeCell ref="A15:A17"/>
    <mergeCell ref="B15:B17"/>
    <mergeCell ref="C15:D17"/>
    <mergeCell ref="E15:F17"/>
    <mergeCell ref="N6:N7"/>
    <mergeCell ref="A24:A26"/>
    <mergeCell ref="B24:B26"/>
    <mergeCell ref="C24:D26"/>
    <mergeCell ref="E24:F26"/>
    <mergeCell ref="G24:H26"/>
    <mergeCell ref="I24:J26"/>
    <mergeCell ref="I21:J23"/>
    <mergeCell ref="N21:N23"/>
    <mergeCell ref="N18:N20"/>
    <mergeCell ref="A21:A23"/>
    <mergeCell ref="B21:B23"/>
    <mergeCell ref="C21:D23"/>
    <mergeCell ref="E21:F23"/>
    <mergeCell ref="G21:H23"/>
    <mergeCell ref="A18:A20"/>
    <mergeCell ref="N24:N26"/>
    <mergeCell ref="A27:A29"/>
    <mergeCell ref="B27:B29"/>
    <mergeCell ref="C27:D29"/>
    <mergeCell ref="E27:F29"/>
    <mergeCell ref="G27:H29"/>
    <mergeCell ref="I27:J29"/>
    <mergeCell ref="N27:N29"/>
    <mergeCell ref="M27:M29"/>
    <mergeCell ref="N33:N35"/>
    <mergeCell ref="A40:M40"/>
    <mergeCell ref="N31:N32"/>
    <mergeCell ref="A31:A32"/>
    <mergeCell ref="B31:B32"/>
    <mergeCell ref="C31:D32"/>
    <mergeCell ref="E31:F32"/>
    <mergeCell ref="G31:H32"/>
    <mergeCell ref="M33:M35"/>
    <mergeCell ref="G33:H35"/>
    <mergeCell ref="I31:J32"/>
    <mergeCell ref="K31:L32"/>
    <mergeCell ref="I33:J35"/>
    <mergeCell ref="M31:M32"/>
    <mergeCell ref="A37:L37"/>
    <mergeCell ref="A41:M41"/>
    <mergeCell ref="C8:D8"/>
    <mergeCell ref="I8:J8"/>
    <mergeCell ref="E8:F8"/>
    <mergeCell ref="G8:H8"/>
    <mergeCell ref="E33:F35"/>
    <mergeCell ref="C33:D35"/>
    <mergeCell ref="B33:B35"/>
    <mergeCell ref="A33:A35"/>
    <mergeCell ref="B18:B20"/>
    <mergeCell ref="C18:D20"/>
    <mergeCell ref="E18:F20"/>
    <mergeCell ref="G18:H20"/>
    <mergeCell ref="I18:J20"/>
    <mergeCell ref="G15:H17"/>
    <mergeCell ref="I15:J17"/>
  </mergeCells>
  <phoneticPr fontId="1" type="noConversion"/>
  <conditionalFormatting sqref="A33:C33 E33 G33 I33 K33:K35">
    <cfRule type="expression" dxfId="16" priority="20">
      <formula>ISNUMBER(FIND("nur Lungenkrebszentrum",#REF!))</formula>
    </cfRule>
  </conditionalFormatting>
  <conditionalFormatting sqref="A9:K10 A11:L11 A12:K13 A14:L14 A15:K16 A17:L17 A18:K19 A20:L20 A21:K22 A23:L23 K24:K25 A24:J26 K26:L26 A27:K28 A29:L29">
    <cfRule type="expression" dxfId="15" priority="56">
      <formula>ISNUMBER(FIND("nur Lungenkrebszentrum",#REF!))</formula>
    </cfRule>
  </conditionalFormatting>
  <conditionalFormatting sqref="L9">
    <cfRule type="expression" dxfId="14" priority="15">
      <formula>LEN(TRIM($L9))=0</formula>
    </cfRule>
  </conditionalFormatting>
  <conditionalFormatting sqref="L12">
    <cfRule type="expression" dxfId="13" priority="13">
      <formula>LEN(TRIM($L12))=0</formula>
    </cfRule>
  </conditionalFormatting>
  <conditionalFormatting sqref="L15">
    <cfRule type="expression" dxfId="12" priority="12">
      <formula>LEN(TRIM($L15))=0</formula>
    </cfRule>
  </conditionalFormatting>
  <conditionalFormatting sqref="L18:L19">
    <cfRule type="expression" dxfId="11" priority="11">
      <formula>LEN(TRIM($L18))=0</formula>
    </cfRule>
  </conditionalFormatting>
  <conditionalFormatting sqref="L21">
    <cfRule type="expression" dxfId="10" priority="10">
      <formula>LEN(TRIM($L21))=0</formula>
    </cfRule>
  </conditionalFormatting>
  <conditionalFormatting sqref="L24:L25">
    <cfRule type="expression" dxfId="9" priority="9">
      <formula>LEN(TRIM($L24))=0</formula>
    </cfRule>
  </conditionalFormatting>
  <conditionalFormatting sqref="L27:L28">
    <cfRule type="expression" dxfId="8" priority="8">
      <formula>LEN(TRIM($L27))=0</formula>
    </cfRule>
  </conditionalFormatting>
  <conditionalFormatting sqref="L33">
    <cfRule type="expression" dxfId="7" priority="7">
      <formula>LEN(TRIM($L33))=0</formula>
    </cfRule>
  </conditionalFormatting>
  <conditionalFormatting sqref="L35">
    <cfRule type="expression" dxfId="6" priority="3">
      <formula>ISNUMBER(FIND("nur Lungenkrebszentrum",#REF!))</formula>
    </cfRule>
  </conditionalFormatting>
  <conditionalFormatting sqref="M8:M9 M12 M15:M29 M33">
    <cfRule type="cellIs" dxfId="5" priority="1" operator="equal">
      <formula>"Unvollständig"</formula>
    </cfRule>
    <cfRule type="cellIs" dxfId="4" priority="17" operator="equal">
      <formula>"Inkorrekt"</formula>
    </cfRule>
    <cfRule type="cellIs" dxfId="3" priority="18" operator="equal">
      <formula>"I.O."</formula>
    </cfRule>
    <cfRule type="cellIs" dxfId="2" priority="19" operator="equal">
      <formula>"Soll-Wert nicht erfüllt"</formula>
    </cfRule>
  </conditionalFormatting>
  <conditionalFormatting sqref="N8:N29">
    <cfRule type="expression" dxfId="1" priority="2">
      <formula>$M8="I.O."</formula>
    </cfRule>
    <cfRule type="notContainsBlanks" dxfId="0" priority="16">
      <formula>LEN(TRIM(N8))&gt;0</formula>
    </cfRule>
  </conditionalFormatting>
  <dataValidations count="12">
    <dataValidation type="whole" showInputMessage="1" showErrorMessage="1" errorTitle="Eingabefehler" error="1. Zähler muss eine positive ganze Zahl sein._x000a_2. Zähler kann nicht größer als Nenner sein." sqref="L12 L33 L9 L21" xr:uid="{00000000-0002-0000-0300-000000000000}">
      <formula1>0</formula1>
      <formula2>IF(L10="",0,L10)</formula2>
    </dataValidation>
    <dataValidation type="whole" allowBlank="1" showInputMessage="1" showErrorMessage="1" errorTitle="Eingabefehler" error="Ganze Zahl zwischen 0 und 5000 eingeben." sqref="L22 L34" xr:uid="{00000000-0002-0000-0300-000001000000}">
      <formula1>0</formula1>
      <formula2>5000</formula2>
    </dataValidation>
    <dataValidation errorStyle="information" allowBlank="1" showInputMessage="1" showErrorMessage="1" errorTitle="Kennzahl" promptTitle="Kennzahl" sqref="A6:A8 A31:A32" xr:uid="{00000000-0002-0000-0300-000002000000}"/>
    <dataValidation type="whole" showInputMessage="1" showErrorMessage="1" errorTitle="Eingabefehler" error="1. Zähler muss eine positive ganze Zahl sein_x000a_2. Zähler kann nicht größer als Nenner sein" sqref="L18" xr:uid="{00000000-0002-0000-0300-000003000000}">
      <formula1>0</formula1>
      <formula2>IF(L19="",5000,L19)</formula2>
    </dataValidation>
    <dataValidation type="textLength" allowBlank="1" showInputMessage="1" showErrorMessage="1" errorTitle="Zeichenlänge" error="Minimal 30 Zeichen und max. 500 Zeichen." sqref="N30" xr:uid="{00000000-0002-0000-0300-000004000000}">
      <formula1>30</formula1>
      <formula2>500</formula2>
    </dataValidation>
    <dataValidation allowBlank="1" showInputMessage="1" showErrorMessage="1" errorTitle="Eingabefehler" error="Ganze Zahl zwischen 0 und 5000 eingeben." sqref="M30 L23 L26 L29:L30 L35" xr:uid="{00000000-0002-0000-0300-000005000000}"/>
    <dataValidation showInputMessage="1" showErrorMessage="1" errorTitle="Eingabefehler" error="1. Zähler muss eine positive ganze Zahl sein_x000a_2. Zähler kann nicht größer als Nenner sein" sqref="M15:M20" xr:uid="{00000000-0002-0000-0300-000006000000}"/>
    <dataValidation type="whole" showInputMessage="1" showErrorMessage="1" errorTitle="Eingabefehler" error="1. Zähler muss eine positive ganze Zahl sein_x000a_2. Zähler kann nicht größer als Nenner sein" sqref="L15" xr:uid="{00000000-0002-0000-0300-000007000000}">
      <formula1>0</formula1>
      <formula2>IF(L16="",0,L16)</formula2>
    </dataValidation>
    <dataValidation type="whole" allowBlank="1" showInputMessage="1" showErrorMessage="1" errorTitle="Eingabefehler" error="1. Nenner muss eine positive ganze Zahl sein._x000a_2. Nenner kann nicht kleiner als Zähler sein." sqref="L25 L19" xr:uid="{00000000-0002-0000-0300-000008000000}">
      <formula1>L18</formula1>
      <formula2>5000</formula2>
    </dataValidation>
    <dataValidation type="whole" showInputMessage="1" showErrorMessage="1" errorTitle="Eingabefehler" error="1. Zähler muss eine positive ganze Zahl sein._x000a_2. Zähler kann nicht größer als Nenner sein." sqref="L27 L24" xr:uid="{00000000-0002-0000-0300-000009000000}">
      <formula1>0</formula1>
      <formula2>IF(L25="",5000,L25)</formula2>
    </dataValidation>
    <dataValidation type="whole" allowBlank="1" showInputMessage="1" showErrorMessage="1" errorTitle="Eingabefehler" error="1. Nenner muss eine positive ganze Zahl sein._x000a_2. Nenner kann nicht kleiner als Zähler sein._x000a_" sqref="L28" xr:uid="{00000000-0002-0000-0300-00000A000000}">
      <formula1>L27</formula1>
      <formula2>5000</formula2>
    </dataValidation>
    <dataValidation allowBlank="1" showInputMessage="1" showErrorMessage="1" errorTitle="Zeichenlänge" error="Minimal 30 Zeichen und max. 500 Zeichen." sqref="N8:N29 N33:N35" xr:uid="{00000000-0002-0000-0300-00000B000000}"/>
  </dataValidations>
  <pageMargins left="0.70866141732283461" right="0.31496062992125984" top="0.74803149606299213" bottom="0.31496062992125984" header="0.31496062992125984" footer="0.31496062992125984"/>
  <pageSetup paperSize="9" scale="63" fitToHeight="0" orientation="landscape" r:id="rId1"/>
  <headerFooter>
    <oddFooter>&amp;L&amp;"Arial,Regular"&amp;7&amp;F&amp;C&amp;"Arial,Regular"&amp;7©DGAV e.V. &amp;R&amp;"Arial,Regular"&amp;7&amp;P</oddFooter>
  </headerFooter>
  <rowBreaks count="1" manualBreakCount="1">
    <brk id="26" max="13"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election activeCell="A16" sqref="A1:A16"/>
    </sheetView>
  </sheetViews>
  <sheetFormatPr defaultColWidth="8.7109375" defaultRowHeight="15" x14ac:dyDescent="0.25"/>
  <cols>
    <col min="1" max="1" width="28.85546875" customWidth="1"/>
  </cols>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sheetData>
  <sortState xmlns:xlrd2="http://schemas.microsoft.com/office/spreadsheetml/2017/richdata2" ref="D1:D16">
    <sortCondition ref="D1:D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Basisdaten</vt:lpstr>
      <vt:lpstr>Eingriffe Chirurg_in zZ</vt:lpstr>
      <vt:lpstr>Eingriffe Chirurg_in zSZ</vt:lpstr>
      <vt:lpstr>Tracer-QI</vt:lpstr>
      <vt:lpstr>Hilfstabelle</vt:lpstr>
      <vt:lpstr>Bundesland</vt:lpstr>
      <vt:lpstr>Basisdaten!Print_Area</vt:lpstr>
      <vt:lpstr>'Tracer-QI'!Print_Area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DGAV e.V.</dc:creator>
  <cp:lastModifiedBy>OnkoZert - Florina Dudu</cp:lastModifiedBy>
  <cp:lastPrinted>2026-05-11T11:24:54Z</cp:lastPrinted>
  <dcterms:created xsi:type="dcterms:W3CDTF">2025-08-21T10:19:35Z</dcterms:created>
  <dcterms:modified xsi:type="dcterms:W3CDTF">2026-05-21T07:55:36Z</dcterms:modified>
</cp:coreProperties>
</file>